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F:\Peralta\Evidence Files\Response to Fiscal Issues\FTES targets and Enrollment Plans\"/>
    </mc:Choice>
  </mc:AlternateContent>
  <xr:revisionPtr revIDLastSave="0" documentId="8_{CE0AE3D1-2BE7-4717-B7DB-F2E4D31C5E2C}" xr6:coauthVersionLast="47" xr6:coauthVersionMax="47" xr10:uidLastSave="{00000000-0000-0000-0000-000000000000}"/>
  <bookViews>
    <workbookView xWindow="3510" yWindow="1170" windowWidth="13365" windowHeight="15030" xr2:uid="{00000000-000D-0000-FFFF-FFFF00000000}"/>
  </bookViews>
  <sheets>
    <sheet name="matrix" sheetId="1" r:id="rId1"/>
  </sheets>
  <externalReferences>
    <externalReference r:id="rId2"/>
  </externalReferences>
  <definedNames>
    <definedName name="_xlnm._FilterDatabase" localSheetId="0" hidden="1">matrix!$A$3:$DC$43</definedName>
    <definedName name="_xlnm.Print_Area" localSheetId="0">matrix!$A$1:$BQ$48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22" i="1" l="1"/>
  <c r="BQ25" i="1"/>
  <c r="BQ21" i="1"/>
  <c r="BQ31" i="1"/>
  <c r="BQ3" i="1"/>
  <c r="BQ43" i="1"/>
  <c r="BQ29" i="1"/>
  <c r="BQ38" i="1"/>
  <c r="BQ39" i="1"/>
  <c r="BQ4" i="1"/>
  <c r="BQ36" i="1"/>
  <c r="BQ19" i="1"/>
  <c r="BQ11" i="1"/>
  <c r="BQ32" i="1"/>
  <c r="BQ30" i="1"/>
  <c r="BQ15" i="1"/>
  <c r="BQ8" i="1"/>
  <c r="BQ18" i="1"/>
  <c r="BQ42" i="1"/>
  <c r="BQ33" i="1"/>
  <c r="BQ27" i="1"/>
  <c r="BQ26" i="1"/>
  <c r="BQ9" i="1"/>
  <c r="BQ37" i="1"/>
  <c r="BQ10" i="1"/>
  <c r="BQ20" i="1"/>
  <c r="BQ14" i="1"/>
  <c r="BQ16" i="1"/>
  <c r="BQ23" i="1"/>
  <c r="BQ13" i="1"/>
  <c r="BQ6" i="1"/>
  <c r="BQ7" i="1"/>
  <c r="BQ28" i="1"/>
  <c r="BQ17" i="1"/>
  <c r="BQ40" i="1"/>
  <c r="BQ41" i="1"/>
  <c r="BQ12" i="1"/>
  <c r="BQ5" i="1"/>
  <c r="BQ34" i="1"/>
  <c r="BQ35" i="1"/>
  <c r="BQ24" i="1"/>
  <c r="U32" i="1"/>
  <c r="BI32" i="1" s="1"/>
  <c r="U29" i="1"/>
  <c r="BI29" i="1" s="1"/>
  <c r="U9" i="1"/>
  <c r="BI9" i="1" s="1"/>
  <c r="U42" i="1"/>
  <c r="BI42" i="1" s="1"/>
  <c r="U10" i="1"/>
  <c r="BI10" i="1" s="1"/>
  <c r="U18" i="1"/>
  <c r="BI18" i="1" s="1"/>
  <c r="U21" i="1"/>
  <c r="U11" i="1"/>
  <c r="BI11" i="1" s="1"/>
  <c r="U34" i="1"/>
  <c r="BI34" i="1" s="1"/>
  <c r="U25" i="1"/>
  <c r="BI25" i="1" s="1"/>
  <c r="BI21" i="1"/>
  <c r="U24" i="1"/>
  <c r="BI24" i="1" s="1"/>
  <c r="U27" i="1"/>
  <c r="BI27" i="1" s="1"/>
  <c r="U39" i="1"/>
  <c r="BI39" i="1" s="1"/>
  <c r="U43" i="1"/>
  <c r="BI43" i="1" s="1"/>
  <c r="U22" i="1"/>
  <c r="BI22" i="1" s="1"/>
  <c r="U38" i="1"/>
  <c r="BI38" i="1" s="1"/>
  <c r="U14" i="1"/>
  <c r="BI14" i="1" s="1"/>
  <c r="U36" i="1"/>
  <c r="BI36" i="1" s="1"/>
  <c r="U13" i="1"/>
  <c r="BI13" i="1" s="1"/>
  <c r="U37" i="1"/>
  <c r="BI37" i="1" s="1"/>
  <c r="U33" i="1"/>
  <c r="U3" i="1"/>
  <c r="BI3" i="1" s="1"/>
  <c r="U30" i="1"/>
  <c r="BI30" i="1" s="1"/>
  <c r="U31" i="1"/>
  <c r="BI31" i="1" s="1"/>
  <c r="U4" i="1"/>
  <c r="BI4" i="1" s="1"/>
  <c r="U16" i="1"/>
  <c r="U23" i="1"/>
  <c r="BI23" i="1" s="1"/>
  <c r="U26" i="1"/>
  <c r="BI26" i="1" s="1"/>
  <c r="U28" i="1"/>
  <c r="BI28" i="1" s="1"/>
  <c r="U15" i="1"/>
  <c r="BI15" i="1" s="1"/>
  <c r="U35" i="1"/>
  <c r="U12" i="1"/>
  <c r="BI12" i="1" s="1"/>
  <c r="U19" i="1"/>
  <c r="T34" i="1"/>
  <c r="O34" i="1"/>
  <c r="M34" i="1"/>
  <c r="X44" i="1"/>
  <c r="Y34" i="1" s="1"/>
  <c r="Z34" i="1" s="1"/>
  <c r="AJ5" i="1"/>
  <c r="AJ40" i="1"/>
  <c r="AJ41" i="1"/>
  <c r="AJ35" i="1"/>
  <c r="AJ39" i="1"/>
  <c r="AJ21" i="1"/>
  <c r="AJ3" i="1"/>
  <c r="AJ17" i="1"/>
  <c r="AJ9" i="1"/>
  <c r="AJ24" i="1"/>
  <c r="AJ28" i="1"/>
  <c r="AJ16" i="1"/>
  <c r="AJ7" i="1"/>
  <c r="AJ22" i="1"/>
  <c r="AJ12" i="1"/>
  <c r="AJ6" i="1"/>
  <c r="AJ11" i="1"/>
  <c r="AJ23" i="1"/>
  <c r="AJ19" i="1"/>
  <c r="AJ26" i="1"/>
  <c r="AJ31" i="1"/>
  <c r="AJ33" i="1"/>
  <c r="AJ14" i="1"/>
  <c r="AJ4" i="1"/>
  <c r="AJ36" i="1"/>
  <c r="AJ32" i="1"/>
  <c r="AJ8" i="1"/>
  <c r="AJ37" i="1"/>
  <c r="AJ30" i="1"/>
  <c r="AJ42" i="1"/>
  <c r="AJ34" i="1"/>
  <c r="AJ10" i="1"/>
  <c r="AJ38" i="1"/>
  <c r="AJ27" i="1"/>
  <c r="AJ15" i="1"/>
  <c r="AJ20" i="1"/>
  <c r="AJ43" i="1"/>
  <c r="AJ18" i="1"/>
  <c r="AJ25" i="1"/>
  <c r="AJ29" i="1"/>
  <c r="AJ13" i="1"/>
  <c r="AF4" i="1"/>
  <c r="AF6" i="1"/>
  <c r="AF7" i="1"/>
  <c r="AF8" i="1"/>
  <c r="AF9" i="1"/>
  <c r="AF10" i="1"/>
  <c r="AF12" i="1"/>
  <c r="AF13" i="1"/>
  <c r="AF14" i="1"/>
  <c r="AF15" i="1"/>
  <c r="AF16" i="1"/>
  <c r="AF17" i="1"/>
  <c r="AF18" i="1"/>
  <c r="AF19" i="1"/>
  <c r="AF20" i="1"/>
  <c r="AF21" i="1"/>
  <c r="AF23" i="1"/>
  <c r="AF24" i="1"/>
  <c r="AF25" i="1"/>
  <c r="AF26" i="1"/>
  <c r="AF27" i="1"/>
  <c r="AF28" i="1"/>
  <c r="AF29" i="1"/>
  <c r="AF30" i="1"/>
  <c r="AF31" i="1"/>
  <c r="AF32" i="1"/>
  <c r="AF33" i="1"/>
  <c r="AF35" i="1"/>
  <c r="AF36" i="1"/>
  <c r="AF37" i="1"/>
  <c r="AF38" i="1"/>
  <c r="AF39" i="1"/>
  <c r="AF40" i="1"/>
  <c r="AF41" i="1"/>
  <c r="AF42" i="1"/>
  <c r="AF43" i="1"/>
  <c r="AF3" i="1"/>
  <c r="AF46" i="1"/>
  <c r="T3" i="1"/>
  <c r="BI7" i="1"/>
  <c r="BI19" i="1"/>
  <c r="BI35" i="1"/>
  <c r="BO44" i="1"/>
  <c r="BQ44" i="1" s="1"/>
  <c r="M5" i="1"/>
  <c r="M6" i="1"/>
  <c r="M7" i="1"/>
  <c r="M11" i="1"/>
  <c r="M13" i="1"/>
  <c r="M15" i="1"/>
  <c r="M19" i="1"/>
  <c r="M21" i="1"/>
  <c r="M27" i="1"/>
  <c r="M30" i="1"/>
  <c r="M37" i="1"/>
  <c r="M42" i="1"/>
  <c r="E34" i="1"/>
  <c r="AT34" i="1"/>
  <c r="BL34" i="1" s="1"/>
  <c r="BC34" i="1"/>
  <c r="BM34" i="1" s="1"/>
  <c r="BI17" i="1"/>
  <c r="BI41" i="1"/>
  <c r="BI8" i="1"/>
  <c r="BI20" i="1"/>
  <c r="BI5" i="1"/>
  <c r="BI33" i="1"/>
  <c r="BI16" i="1"/>
  <c r="BI6" i="1"/>
  <c r="BI40" i="1"/>
  <c r="U44" i="1" l="1"/>
  <c r="Y3" i="1"/>
  <c r="Z3" i="1" s="1"/>
  <c r="BJ3" i="1" s="1"/>
  <c r="AF44" i="1"/>
  <c r="AG36" i="1" s="1"/>
  <c r="AH36" i="1" s="1"/>
  <c r="O35" i="1"/>
  <c r="BH35" i="1" s="1"/>
  <c r="O28" i="1"/>
  <c r="BH28" i="1" s="1"/>
  <c r="O3" i="1"/>
  <c r="BH3" i="1" s="1"/>
  <c r="M18" i="1"/>
  <c r="O7" i="1"/>
  <c r="BH7" i="1" s="1"/>
  <c r="O15" i="1"/>
  <c r="BH15" i="1" s="1"/>
  <c r="M26" i="1"/>
  <c r="M10" i="1"/>
  <c r="M41" i="1"/>
  <c r="M33" i="1"/>
  <c r="M25" i="1"/>
  <c r="M17" i="1"/>
  <c r="M9" i="1"/>
  <c r="O23" i="1"/>
  <c r="BH23" i="1" s="1"/>
  <c r="M40" i="1"/>
  <c r="M32" i="1"/>
  <c r="M24" i="1"/>
  <c r="M16" i="1"/>
  <c r="M8" i="1"/>
  <c r="M39" i="1"/>
  <c r="M31" i="1"/>
  <c r="M23" i="1"/>
  <c r="M38" i="1"/>
  <c r="M22" i="1"/>
  <c r="M14" i="1"/>
  <c r="M29" i="1"/>
  <c r="M3" i="1"/>
  <c r="M36" i="1"/>
  <c r="M28" i="1"/>
  <c r="M20" i="1"/>
  <c r="M12" i="1"/>
  <c r="M4" i="1"/>
  <c r="M43" i="1"/>
  <c r="M35" i="1"/>
  <c r="BJ34" i="1"/>
  <c r="S44" i="1"/>
  <c r="R44" i="1"/>
  <c r="BC42" i="1"/>
  <c r="BM42" i="1" s="1"/>
  <c r="BC33" i="1"/>
  <c r="BM33" i="1" s="1"/>
  <c r="BC14" i="1"/>
  <c r="BM14" i="1" s="1"/>
  <c r="BC16" i="1"/>
  <c r="BM16" i="1" s="1"/>
  <c r="BC24" i="1"/>
  <c r="BM24" i="1" s="1"/>
  <c r="BC13" i="1"/>
  <c r="BM13" i="1" s="1"/>
  <c r="BC37" i="1"/>
  <c r="BM37" i="1" s="1"/>
  <c r="BC38" i="1"/>
  <c r="BM38" i="1" s="1"/>
  <c r="BC39" i="1"/>
  <c r="BM39" i="1" s="1"/>
  <c r="BC31" i="1"/>
  <c r="BM31" i="1" s="1"/>
  <c r="BC21" i="1"/>
  <c r="BM21" i="1" s="1"/>
  <c r="BC15" i="1"/>
  <c r="BM15" i="1" s="1"/>
  <c r="BC43" i="1"/>
  <c r="BM43" i="1" s="1"/>
  <c r="BC5" i="1"/>
  <c r="BM5" i="1" s="1"/>
  <c r="BC20" i="1"/>
  <c r="BM20" i="1" s="1"/>
  <c r="BC18" i="1"/>
  <c r="BM18" i="1" s="1"/>
  <c r="BC25" i="1"/>
  <c r="BM25" i="1" s="1"/>
  <c r="BC22" i="1"/>
  <c r="BM22" i="1" s="1"/>
  <c r="BC10" i="1"/>
  <c r="BM10" i="1" s="1"/>
  <c r="BC3" i="1"/>
  <c r="BM3" i="1" s="1"/>
  <c r="BC6" i="1"/>
  <c r="BM6" i="1" s="1"/>
  <c r="BC17" i="1"/>
  <c r="BM17" i="1" s="1"/>
  <c r="BC32" i="1"/>
  <c r="BM32" i="1" s="1"/>
  <c r="BC28" i="1"/>
  <c r="BM28" i="1" s="1"/>
  <c r="BC30" i="1"/>
  <c r="BM30" i="1" s="1"/>
  <c r="BC9" i="1"/>
  <c r="BM9" i="1" s="1"/>
  <c r="BC41" i="1"/>
  <c r="BM41" i="1" s="1"/>
  <c r="BC40" i="1"/>
  <c r="BM40" i="1" s="1"/>
  <c r="BC23" i="1"/>
  <c r="BM23" i="1" s="1"/>
  <c r="BC11" i="1"/>
  <c r="BM11" i="1" s="1"/>
  <c r="BC29" i="1"/>
  <c r="BM29" i="1" s="1"/>
  <c r="BC26" i="1"/>
  <c r="BM26" i="1" s="1"/>
  <c r="BC36" i="1"/>
  <c r="BM36" i="1" s="1"/>
  <c r="BC4" i="1"/>
  <c r="BM4" i="1" s="1"/>
  <c r="BC12" i="1"/>
  <c r="BM12" i="1" s="1"/>
  <c r="BC27" i="1"/>
  <c r="BM27" i="1" s="1"/>
  <c r="BC35" i="1"/>
  <c r="BM35" i="1" s="1"/>
  <c r="BC7" i="1"/>
  <c r="BM7" i="1" s="1"/>
  <c r="BC8" i="1"/>
  <c r="BM8" i="1" s="1"/>
  <c r="BC19" i="1"/>
  <c r="BM19" i="1" s="1"/>
  <c r="AT28" i="1"/>
  <c r="BL28" i="1" s="1"/>
  <c r="AT40" i="1"/>
  <c r="BL40" i="1" s="1"/>
  <c r="AT39" i="1"/>
  <c r="BL39" i="1" s="1"/>
  <c r="AT27" i="1"/>
  <c r="BL27" i="1" s="1"/>
  <c r="AT14" i="1"/>
  <c r="BL14" i="1" s="1"/>
  <c r="AT9" i="1"/>
  <c r="BL9" i="1" s="1"/>
  <c r="AT24" i="1"/>
  <c r="BL24" i="1" s="1"/>
  <c r="AT37" i="1"/>
  <c r="BL37" i="1" s="1"/>
  <c r="AT35" i="1"/>
  <c r="BL35" i="1" s="1"/>
  <c r="AT31" i="1"/>
  <c r="BL31" i="1" s="1"/>
  <c r="AT19" i="1"/>
  <c r="BL19" i="1" s="1"/>
  <c r="AT36" i="1"/>
  <c r="BL36" i="1" s="1"/>
  <c r="AT41" i="1"/>
  <c r="BL41" i="1" s="1"/>
  <c r="AT29" i="1"/>
  <c r="BL29" i="1" s="1"/>
  <c r="AT7" i="1"/>
  <c r="BL7" i="1" s="1"/>
  <c r="AT10" i="1"/>
  <c r="BL10" i="1" s="1"/>
  <c r="AT43" i="1"/>
  <c r="BL43" i="1" s="1"/>
  <c r="AT15" i="1"/>
  <c r="BL15" i="1" s="1"/>
  <c r="AT22" i="1"/>
  <c r="BL22" i="1" s="1"/>
  <c r="AT3" i="1"/>
  <c r="BL3" i="1" s="1"/>
  <c r="AT30" i="1"/>
  <c r="BL30" i="1" s="1"/>
  <c r="AT18" i="1"/>
  <c r="BL18" i="1" s="1"/>
  <c r="AT20" i="1"/>
  <c r="BL20" i="1" s="1"/>
  <c r="AT38" i="1"/>
  <c r="BL38" i="1" s="1"/>
  <c r="AT25" i="1"/>
  <c r="BL25" i="1" s="1"/>
  <c r="AT33" i="1"/>
  <c r="BL33" i="1" s="1"/>
  <c r="AT17" i="1"/>
  <c r="BL17" i="1" s="1"/>
  <c r="AT26" i="1"/>
  <c r="BL26" i="1" s="1"/>
  <c r="AT8" i="1"/>
  <c r="BL8" i="1" s="1"/>
  <c r="AT32" i="1"/>
  <c r="BL32" i="1" s="1"/>
  <c r="AT6" i="1"/>
  <c r="BL6" i="1" s="1"/>
  <c r="AT12" i="1"/>
  <c r="BL12" i="1" s="1"/>
  <c r="AT23" i="1"/>
  <c r="BL23" i="1" s="1"/>
  <c r="AT21" i="1"/>
  <c r="BL21" i="1" s="1"/>
  <c r="AT42" i="1"/>
  <c r="BL42" i="1" s="1"/>
  <c r="AT4" i="1"/>
  <c r="BL4" i="1" s="1"/>
  <c r="AT16" i="1"/>
  <c r="BL16" i="1" s="1"/>
  <c r="AT13" i="1"/>
  <c r="BL13" i="1" s="1"/>
  <c r="AT11" i="1"/>
  <c r="BL11" i="1" s="1"/>
  <c r="BL5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5" i="1"/>
  <c r="T36" i="1"/>
  <c r="T37" i="1"/>
  <c r="T38" i="1"/>
  <c r="T39" i="1"/>
  <c r="T40" i="1"/>
  <c r="T41" i="1"/>
  <c r="T42" i="1"/>
  <c r="T43" i="1"/>
  <c r="E27" i="1"/>
  <c r="C44" i="1"/>
  <c r="B44" i="1"/>
  <c r="E10" i="1"/>
  <c r="E18" i="1"/>
  <c r="E26" i="1"/>
  <c r="E41" i="1"/>
  <c r="E8" i="1"/>
  <c r="AE44" i="1"/>
  <c r="AH46" i="1" s="1"/>
  <c r="Y24" i="1"/>
  <c r="Z24" i="1" s="1"/>
  <c r="Y12" i="1"/>
  <c r="Z12" i="1" s="1"/>
  <c r="Y13" i="1"/>
  <c r="Z13" i="1" s="1"/>
  <c r="Y16" i="1"/>
  <c r="Z16" i="1" s="1"/>
  <c r="Y14" i="1"/>
  <c r="Z14" i="1" s="1"/>
  <c r="Y17" i="1"/>
  <c r="Z17" i="1" s="1"/>
  <c r="Y40" i="1"/>
  <c r="Z40" i="1" s="1"/>
  <c r="Y39" i="1"/>
  <c r="Z39" i="1" s="1"/>
  <c r="Y6" i="1"/>
  <c r="Z6" i="1" s="1"/>
  <c r="Y25" i="1"/>
  <c r="Z25" i="1" s="1"/>
  <c r="Y41" i="1"/>
  <c r="Z41" i="1" s="1"/>
  <c r="Y23" i="1"/>
  <c r="Z23" i="1" s="1"/>
  <c r="Y28" i="1"/>
  <c r="Z28" i="1" s="1"/>
  <c r="Y26" i="1"/>
  <c r="Z26" i="1" s="1"/>
  <c r="Y7" i="1"/>
  <c r="Z7" i="1" s="1"/>
  <c r="Y4" i="1"/>
  <c r="Z4" i="1" s="1"/>
  <c r="BJ4" i="1" s="1"/>
  <c r="Y38" i="1"/>
  <c r="Z38" i="1" s="1"/>
  <c r="Y36" i="1"/>
  <c r="Z36" i="1" s="1"/>
  <c r="Y19" i="1"/>
  <c r="Z19" i="1" s="1"/>
  <c r="Y42" i="1"/>
  <c r="Z42" i="1" s="1"/>
  <c r="Y31" i="1"/>
  <c r="Z31" i="1" s="1"/>
  <c r="Y37" i="1"/>
  <c r="Z37" i="1" s="1"/>
  <c r="Y21" i="1"/>
  <c r="Z21" i="1" s="1"/>
  <c r="Y29" i="1"/>
  <c r="Z29" i="1" s="1"/>
  <c r="Y5" i="1"/>
  <c r="Z5" i="1" s="1"/>
  <c r="Y18" i="1"/>
  <c r="Z18" i="1" s="1"/>
  <c r="Y8" i="1"/>
  <c r="Z8" i="1" s="1"/>
  <c r="Y32" i="1"/>
  <c r="Z32" i="1" s="1"/>
  <c r="Y27" i="1"/>
  <c r="Z27" i="1" s="1"/>
  <c r="Y9" i="1"/>
  <c r="Z9" i="1" s="1"/>
  <c r="Y15" i="1"/>
  <c r="Z15" i="1" s="1"/>
  <c r="Y20" i="1"/>
  <c r="Z20" i="1" s="1"/>
  <c r="Y33" i="1"/>
  <c r="Z33" i="1" s="1"/>
  <c r="Y22" i="1"/>
  <c r="Z22" i="1" s="1"/>
  <c r="Y30" i="1"/>
  <c r="Z30" i="1" s="1"/>
  <c r="Y43" i="1"/>
  <c r="Z43" i="1" s="1"/>
  <c r="Y10" i="1"/>
  <c r="Z10" i="1" s="1"/>
  <c r="Y11" i="1"/>
  <c r="Z11" i="1" s="1"/>
  <c r="Y35" i="1"/>
  <c r="Z35" i="1" s="1"/>
  <c r="E33" i="1"/>
  <c r="E40" i="1"/>
  <c r="BN1" i="1"/>
  <c r="BF44" i="1"/>
  <c r="E43" i="1"/>
  <c r="E38" i="1"/>
  <c r="E37" i="1"/>
  <c r="E36" i="1"/>
  <c r="E35" i="1"/>
  <c r="E31" i="1"/>
  <c r="E30" i="1"/>
  <c r="E29" i="1"/>
  <c r="E28" i="1"/>
  <c r="E23" i="1"/>
  <c r="E22" i="1"/>
  <c r="E21" i="1"/>
  <c r="E20" i="1"/>
  <c r="E16" i="1"/>
  <c r="E15" i="1"/>
  <c r="E14" i="1"/>
  <c r="E13" i="1"/>
  <c r="E12" i="1"/>
  <c r="E7" i="1"/>
  <c r="E6" i="1"/>
  <c r="E5" i="1"/>
  <c r="E4" i="1"/>
  <c r="Z44" i="1" l="1"/>
  <c r="AG29" i="1"/>
  <c r="AH29" i="1" s="1"/>
  <c r="AG33" i="1"/>
  <c r="AH33" i="1" s="1"/>
  <c r="AG30" i="1"/>
  <c r="AH30" i="1" s="1"/>
  <c r="AG44" i="1"/>
  <c r="AG5" i="1"/>
  <c r="AH5" i="1" s="1"/>
  <c r="AG37" i="1"/>
  <c r="AH37" i="1" s="1"/>
  <c r="AG6" i="1"/>
  <c r="AH6" i="1" s="1"/>
  <c r="AG14" i="1"/>
  <c r="AH14" i="1" s="1"/>
  <c r="AG22" i="1"/>
  <c r="AH22" i="1" s="1"/>
  <c r="AG35" i="1"/>
  <c r="AH35" i="1" s="1"/>
  <c r="AG19" i="1"/>
  <c r="AH19" i="1" s="1"/>
  <c r="AG43" i="1"/>
  <c r="AH43" i="1" s="1"/>
  <c r="AG34" i="1"/>
  <c r="AH34" i="1" s="1"/>
  <c r="AG11" i="1"/>
  <c r="AH11" i="1" s="1"/>
  <c r="AG3" i="1"/>
  <c r="AH3" i="1" s="1"/>
  <c r="AG4" i="1"/>
  <c r="AH4" i="1" s="1"/>
  <c r="AG38" i="1"/>
  <c r="AH38" i="1" s="1"/>
  <c r="AG8" i="1"/>
  <c r="AH8" i="1" s="1"/>
  <c r="AG24" i="1"/>
  <c r="AH24" i="1" s="1"/>
  <c r="AG31" i="1"/>
  <c r="AH31" i="1" s="1"/>
  <c r="AG13" i="1"/>
  <c r="AH13" i="1" s="1"/>
  <c r="AG39" i="1"/>
  <c r="AH39" i="1" s="1"/>
  <c r="AG26" i="1"/>
  <c r="AH26" i="1" s="1"/>
  <c r="AG25" i="1"/>
  <c r="AH25" i="1" s="1"/>
  <c r="AG16" i="1"/>
  <c r="AH16" i="1" s="1"/>
  <c r="AG23" i="1"/>
  <c r="AH23" i="1" s="1"/>
  <c r="AG17" i="1"/>
  <c r="AH17" i="1" s="1"/>
  <c r="AG9" i="1"/>
  <c r="AH9" i="1" s="1"/>
  <c r="AG10" i="1"/>
  <c r="AH10" i="1" s="1"/>
  <c r="AG42" i="1"/>
  <c r="AH42" i="1" s="1"/>
  <c r="AG40" i="1"/>
  <c r="AH40" i="1" s="1"/>
  <c r="AG15" i="1"/>
  <c r="AH15" i="1" s="1"/>
  <c r="AG18" i="1"/>
  <c r="AH18" i="1" s="1"/>
  <c r="AG28" i="1"/>
  <c r="AH28" i="1" s="1"/>
  <c r="AG12" i="1"/>
  <c r="AH12" i="1" s="1"/>
  <c r="AG32" i="1"/>
  <c r="AH32" i="1" s="1"/>
  <c r="AG41" i="1"/>
  <c r="AH41" i="1" s="1"/>
  <c r="AG27" i="1"/>
  <c r="AH27" i="1" s="1"/>
  <c r="AG21" i="1"/>
  <c r="AH21" i="1" s="1"/>
  <c r="AG20" i="1"/>
  <c r="AH20" i="1" s="1"/>
  <c r="AG7" i="1"/>
  <c r="AH7" i="1" s="1"/>
  <c r="O5" i="1"/>
  <c r="BH5" i="1" s="1"/>
  <c r="O40" i="1"/>
  <c r="BH40" i="1" s="1"/>
  <c r="O8" i="1"/>
  <c r="BH8" i="1" s="1"/>
  <c r="O14" i="1"/>
  <c r="BH14" i="1" s="1"/>
  <c r="O16" i="1"/>
  <c r="BH16" i="1" s="1"/>
  <c r="O25" i="1"/>
  <c r="BH25" i="1" s="1"/>
  <c r="O22" i="1"/>
  <c r="BH22" i="1" s="1"/>
  <c r="O21" i="1"/>
  <c r="BH21" i="1" s="1"/>
  <c r="O33" i="1"/>
  <c r="BH33" i="1" s="1"/>
  <c r="O43" i="1"/>
  <c r="BH43" i="1" s="1"/>
  <c r="M44" i="1"/>
  <c r="BH34" i="1"/>
  <c r="O24" i="1"/>
  <c r="BH24" i="1" s="1"/>
  <c r="O10" i="1"/>
  <c r="BH10" i="1" s="1"/>
  <c r="O19" i="1"/>
  <c r="BH19" i="1" s="1"/>
  <c r="O38" i="1"/>
  <c r="BH38" i="1" s="1"/>
  <c r="O11" i="1"/>
  <c r="BH11" i="1" s="1"/>
  <c r="O6" i="1"/>
  <c r="BH6" i="1" s="1"/>
  <c r="O13" i="1"/>
  <c r="BH13" i="1" s="1"/>
  <c r="O18" i="1"/>
  <c r="BH18" i="1" s="1"/>
  <c r="O29" i="1"/>
  <c r="BH29" i="1" s="1"/>
  <c r="O32" i="1"/>
  <c r="BH32" i="1" s="1"/>
  <c r="O37" i="1"/>
  <c r="BH37" i="1" s="1"/>
  <c r="O4" i="1"/>
  <c r="BH4" i="1" s="1"/>
  <c r="O39" i="1"/>
  <c r="BH39" i="1" s="1"/>
  <c r="O17" i="1"/>
  <c r="BH17" i="1" s="1"/>
  <c r="O42" i="1"/>
  <c r="BH42" i="1" s="1"/>
  <c r="O30" i="1"/>
  <c r="BH30" i="1" s="1"/>
  <c r="O12" i="1"/>
  <c r="BH12" i="1" s="1"/>
  <c r="O31" i="1"/>
  <c r="BH31" i="1" s="1"/>
  <c r="O26" i="1"/>
  <c r="BH26" i="1" s="1"/>
  <c r="O27" i="1"/>
  <c r="BH27" i="1" s="1"/>
  <c r="O36" i="1"/>
  <c r="BH36" i="1" s="1"/>
  <c r="O20" i="1"/>
  <c r="BH20" i="1" s="1"/>
  <c r="O41" i="1"/>
  <c r="BH41" i="1" s="1"/>
  <c r="O9" i="1"/>
  <c r="BH9" i="1" s="1"/>
  <c r="BM44" i="1"/>
  <c r="BL44" i="1"/>
  <c r="BJ13" i="1"/>
  <c r="BJ14" i="1"/>
  <c r="BJ26" i="1"/>
  <c r="BJ36" i="1"/>
  <c r="BJ16" i="1"/>
  <c r="BJ27" i="1"/>
  <c r="BJ19" i="1"/>
  <c r="BJ17" i="1"/>
  <c r="BJ30" i="1"/>
  <c r="BJ39" i="1"/>
  <c r="BJ7" i="1"/>
  <c r="BJ33" i="1"/>
  <c r="BJ42" i="1"/>
  <c r="BJ40" i="1"/>
  <c r="BJ23" i="1"/>
  <c r="BJ25" i="1"/>
  <c r="BJ22" i="1"/>
  <c r="BJ35" i="1"/>
  <c r="BJ28" i="1"/>
  <c r="BJ12" i="1"/>
  <c r="BJ38" i="1"/>
  <c r="BJ15" i="1"/>
  <c r="BJ37" i="1"/>
  <c r="BJ31" i="1"/>
  <c r="BJ6" i="1"/>
  <c r="BJ20" i="1"/>
  <c r="BJ43" i="1"/>
  <c r="BJ5" i="1"/>
  <c r="BJ24" i="1"/>
  <c r="BJ29" i="1"/>
  <c r="BJ32" i="1"/>
  <c r="BJ18" i="1"/>
  <c r="BJ10" i="1"/>
  <c r="BJ11" i="1"/>
  <c r="BJ9" i="1"/>
  <c r="BJ41" i="1"/>
  <c r="BJ8" i="1"/>
  <c r="BJ21" i="1"/>
  <c r="BC44" i="1"/>
  <c r="AT44" i="1"/>
  <c r="E19" i="1"/>
  <c r="E11" i="1"/>
  <c r="E24" i="1"/>
  <c r="E42" i="1"/>
  <c r="E9" i="1"/>
  <c r="E17" i="1"/>
  <c r="E25" i="1"/>
  <c r="E32" i="1"/>
  <c r="E39" i="1"/>
  <c r="E3" i="1"/>
  <c r="D44" i="1"/>
  <c r="O44" i="1" l="1"/>
  <c r="BH44" i="1" s="1"/>
  <c r="BJ44" i="1"/>
  <c r="BI44" i="1" l="1"/>
  <c r="AZ43" i="1" l="1"/>
  <c r="AZ42" i="1"/>
  <c r="AZ41" i="1"/>
  <c r="AZ40" i="1"/>
  <c r="AZ39" i="1"/>
  <c r="AZ38" i="1"/>
  <c r="AZ37" i="1"/>
  <c r="AZ36" i="1"/>
  <c r="AZ35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Z6" i="1"/>
  <c r="AZ5" i="1"/>
  <c r="AZ4" i="1"/>
  <c r="AZ3" i="1"/>
  <c r="AZ44" i="1" l="1"/>
  <c r="BA6" i="1" l="1"/>
  <c r="BA27" i="1"/>
  <c r="BA36" i="1"/>
  <c r="BA31" i="1"/>
  <c r="BA25" i="1"/>
  <c r="BA41" i="1"/>
  <c r="BA11" i="1"/>
  <c r="BA18" i="1"/>
  <c r="BA39" i="1"/>
  <c r="BA9" i="1"/>
  <c r="BA16" i="1"/>
  <c r="BA19" i="1"/>
  <c r="BA3" i="1"/>
  <c r="BA26" i="1"/>
  <c r="BA10" i="1"/>
  <c r="BA32" i="1"/>
  <c r="BA17" i="1"/>
  <c r="BA42" i="1"/>
  <c r="BA24" i="1"/>
  <c r="BA8" i="1"/>
  <c r="BA37" i="1"/>
  <c r="BA30" i="1"/>
  <c r="BA23" i="1"/>
  <c r="BA15" i="1"/>
  <c r="BA7" i="1"/>
  <c r="BA40" i="1"/>
  <c r="BA29" i="1"/>
  <c r="BA14" i="1"/>
  <c r="BA4" i="1"/>
  <c r="BA43" i="1"/>
  <c r="BA35" i="1"/>
  <c r="BA28" i="1"/>
  <c r="BA21" i="1"/>
  <c r="BA13" i="1"/>
  <c r="BA5" i="1"/>
  <c r="BA38" i="1"/>
  <c r="BA20" i="1"/>
  <c r="BA12" i="1"/>
  <c r="BA3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5" i="1"/>
  <c r="AQ36" i="1"/>
  <c r="AQ37" i="1"/>
  <c r="AQ38" i="1"/>
  <c r="AQ39" i="1"/>
  <c r="AQ40" i="1"/>
  <c r="AQ41" i="1"/>
  <c r="AQ42" i="1"/>
  <c r="AQ43" i="1"/>
  <c r="AQ3" i="1"/>
  <c r="AQ44" i="1" l="1"/>
  <c r="AR3" i="1" l="1"/>
  <c r="AJ46" i="1"/>
  <c r="E44" i="1"/>
  <c r="AR25" i="1"/>
  <c r="AR23" i="1"/>
  <c r="AR40" i="1"/>
  <c r="AR37" i="1"/>
  <c r="AR14" i="1"/>
  <c r="AR9" i="1"/>
  <c r="AR29" i="1"/>
  <c r="AR4" i="1"/>
  <c r="AR20" i="1"/>
  <c r="AR35" i="1"/>
  <c r="AR27" i="1"/>
  <c r="AR41" i="1"/>
  <c r="AR13" i="1"/>
  <c r="AR28" i="1"/>
  <c r="AR18" i="1"/>
  <c r="AR33" i="1"/>
  <c r="AR8" i="1"/>
  <c r="AR39" i="1"/>
  <c r="AR15" i="1"/>
  <c r="AR30" i="1"/>
  <c r="AR7" i="1"/>
  <c r="AR17" i="1"/>
  <c r="AR32" i="1"/>
  <c r="AR6" i="1"/>
  <c r="AR22" i="1"/>
  <c r="AR38" i="1"/>
  <c r="AR12" i="1"/>
  <c r="AR43" i="1"/>
  <c r="AR11" i="1"/>
  <c r="AR24" i="1"/>
  <c r="AR19" i="1"/>
  <c r="AR5" i="1"/>
  <c r="AR21" i="1"/>
  <c r="AR36" i="1"/>
  <c r="AR10" i="1"/>
  <c r="AR26" i="1"/>
  <c r="AR42" i="1"/>
  <c r="AR16" i="1"/>
  <c r="AR31" i="1"/>
  <c r="AJ45" i="1"/>
  <c r="Y44" i="1"/>
  <c r="F34" i="1" l="1"/>
  <c r="G34" i="1" s="1"/>
  <c r="BG34" i="1" s="1"/>
  <c r="F28" i="1"/>
  <c r="G28" i="1" s="1"/>
  <c r="F3" i="1"/>
  <c r="G3" i="1" s="1"/>
  <c r="H3" i="1" s="1"/>
  <c r="F31" i="1"/>
  <c r="G31" i="1" s="1"/>
  <c r="F29" i="1"/>
  <c r="G29" i="1" s="1"/>
  <c r="F13" i="1"/>
  <c r="G13" i="1" s="1"/>
  <c r="F35" i="1"/>
  <c r="G35" i="1" s="1"/>
  <c r="F43" i="1"/>
  <c r="G43" i="1" s="1"/>
  <c r="BG43" i="1" s="1"/>
  <c r="F9" i="1"/>
  <c r="G9" i="1" s="1"/>
  <c r="F27" i="1"/>
  <c r="G27" i="1" s="1"/>
  <c r="F38" i="1"/>
  <c r="G38" i="1" s="1"/>
  <c r="F12" i="1"/>
  <c r="G12" i="1" s="1"/>
  <c r="F14" i="1"/>
  <c r="G14" i="1" s="1"/>
  <c r="F7" i="1"/>
  <c r="G7" i="1" s="1"/>
  <c r="F15" i="1"/>
  <c r="G15" i="1" s="1"/>
  <c r="F41" i="1"/>
  <c r="G41" i="1" s="1"/>
  <c r="F18" i="1"/>
  <c r="G18" i="1" s="1"/>
  <c r="F40" i="1"/>
  <c r="G40" i="1" s="1"/>
  <c r="F36" i="1"/>
  <c r="G36" i="1" s="1"/>
  <c r="F17" i="1"/>
  <c r="G17" i="1" s="1"/>
  <c r="F20" i="1"/>
  <c r="G20" i="1" s="1"/>
  <c r="F22" i="1"/>
  <c r="G22" i="1" s="1"/>
  <c r="F5" i="1"/>
  <c r="G5" i="1" s="1"/>
  <c r="F33" i="1"/>
  <c r="G33" i="1" s="1"/>
  <c r="F39" i="1"/>
  <c r="G39" i="1" s="1"/>
  <c r="F11" i="1"/>
  <c r="G11" i="1" s="1"/>
  <c r="F16" i="1"/>
  <c r="G16" i="1" s="1"/>
  <c r="F24" i="1"/>
  <c r="G24" i="1" s="1"/>
  <c r="F37" i="1"/>
  <c r="G37" i="1" s="1"/>
  <c r="F26" i="1"/>
  <c r="G26" i="1" s="1"/>
  <c r="F4" i="1"/>
  <c r="G4" i="1" s="1"/>
  <c r="F19" i="1"/>
  <c r="G19" i="1" s="1"/>
  <c r="F6" i="1"/>
  <c r="G6" i="1" s="1"/>
  <c r="F30" i="1"/>
  <c r="G30" i="1" s="1"/>
  <c r="F42" i="1"/>
  <c r="G42" i="1" s="1"/>
  <c r="F21" i="1"/>
  <c r="G21" i="1" s="1"/>
  <c r="F25" i="1"/>
  <c r="G25" i="1" s="1"/>
  <c r="F8" i="1"/>
  <c r="G8" i="1" s="1"/>
  <c r="F23" i="1"/>
  <c r="G23" i="1" s="1"/>
  <c r="F10" i="1"/>
  <c r="G10" i="1" s="1"/>
  <c r="F32" i="1"/>
  <c r="G32" i="1" s="1"/>
  <c r="H34" i="1" l="1"/>
  <c r="H33" i="1"/>
  <c r="BG33" i="1"/>
  <c r="H4" i="1"/>
  <c r="BG4" i="1"/>
  <c r="H5" i="1"/>
  <c r="BG5" i="1"/>
  <c r="H15" i="1"/>
  <c r="BG15" i="1"/>
  <c r="H25" i="1"/>
  <c r="BG25" i="1"/>
  <c r="H26" i="1"/>
  <c r="BG26" i="1"/>
  <c r="H22" i="1"/>
  <c r="BG22" i="1"/>
  <c r="H7" i="1"/>
  <c r="BG7" i="1"/>
  <c r="H43" i="1"/>
  <c r="H9" i="1"/>
  <c r="BG9" i="1"/>
  <c r="H24" i="1"/>
  <c r="BG24" i="1"/>
  <c r="H17" i="1"/>
  <c r="BG17" i="1"/>
  <c r="H12" i="1"/>
  <c r="BG12" i="1"/>
  <c r="H13" i="1"/>
  <c r="BG13" i="1"/>
  <c r="H36" i="1"/>
  <c r="BG36" i="1"/>
  <c r="H29" i="1"/>
  <c r="BG29" i="1"/>
  <c r="H41" i="1"/>
  <c r="BG41" i="1"/>
  <c r="BG3" i="1"/>
  <c r="H14" i="1"/>
  <c r="BG14" i="1"/>
  <c r="H21" i="1"/>
  <c r="BG21" i="1"/>
  <c r="H30" i="1"/>
  <c r="BG30" i="1"/>
  <c r="H40" i="1"/>
  <c r="BG40" i="1"/>
  <c r="H38" i="1"/>
  <c r="BG38" i="1"/>
  <c r="H31" i="1"/>
  <c r="BG31" i="1"/>
  <c r="H19" i="1"/>
  <c r="BG19" i="1"/>
  <c r="H8" i="1"/>
  <c r="BG8" i="1"/>
  <c r="H37" i="1"/>
  <c r="BG37" i="1"/>
  <c r="H20" i="1"/>
  <c r="BG20" i="1"/>
  <c r="H35" i="1"/>
  <c r="BG35" i="1"/>
  <c r="H42" i="1"/>
  <c r="BG42" i="1"/>
  <c r="H16" i="1"/>
  <c r="BG16" i="1"/>
  <c r="H32" i="1"/>
  <c r="BG32" i="1"/>
  <c r="H11" i="1"/>
  <c r="BG11" i="1"/>
  <c r="H10" i="1"/>
  <c r="BG10" i="1"/>
  <c r="H6" i="1"/>
  <c r="BG6" i="1"/>
  <c r="H39" i="1"/>
  <c r="BG39" i="1"/>
  <c r="H18" i="1"/>
  <c r="BG18" i="1"/>
  <c r="H27" i="1"/>
  <c r="BG27" i="1"/>
  <c r="H23" i="1"/>
  <c r="BG23" i="1"/>
  <c r="H28" i="1"/>
  <c r="BG28" i="1"/>
  <c r="G44" i="1"/>
  <c r="AK13" i="1" s="1"/>
  <c r="F44" i="1"/>
  <c r="AK24" i="1" l="1"/>
  <c r="BK24" i="1" s="1"/>
  <c r="AK39" i="1"/>
  <c r="BK39" i="1" s="1"/>
  <c r="AK36" i="1"/>
  <c r="BK36" i="1" s="1"/>
  <c r="AK34" i="1"/>
  <c r="AK43" i="1"/>
  <c r="BK43" i="1" s="1"/>
  <c r="AK35" i="1"/>
  <c r="BK35" i="1" s="1"/>
  <c r="AK20" i="1"/>
  <c r="BK20" i="1" s="1"/>
  <c r="AK40" i="1"/>
  <c r="BK40" i="1" s="1"/>
  <c r="AK19" i="1"/>
  <c r="BK19" i="1" s="1"/>
  <c r="AK16" i="1"/>
  <c r="BK16" i="1" s="1"/>
  <c r="BN16" i="1" s="1"/>
  <c r="AK10" i="1"/>
  <c r="BK10" i="1" s="1"/>
  <c r="BN10" i="1" s="1"/>
  <c r="AK18" i="1"/>
  <c r="BK18" i="1" s="1"/>
  <c r="BN18" i="1" s="1"/>
  <c r="AK14" i="1"/>
  <c r="BK14" i="1" s="1"/>
  <c r="AK17" i="1"/>
  <c r="BK17" i="1" s="1"/>
  <c r="BN17" i="1" s="1"/>
  <c r="AK26" i="1"/>
  <c r="BK26" i="1" s="1"/>
  <c r="AK32" i="1"/>
  <c r="BK32" i="1" s="1"/>
  <c r="AK38" i="1"/>
  <c r="BK38" i="1" s="1"/>
  <c r="BN38" i="1" s="1"/>
  <c r="AK25" i="1"/>
  <c r="BK25" i="1" s="1"/>
  <c r="BN25" i="1" s="1"/>
  <c r="AK42" i="1"/>
  <c r="BK42" i="1" s="1"/>
  <c r="BN42" i="1" s="1"/>
  <c r="AK28" i="1"/>
  <c r="BK28" i="1" s="1"/>
  <c r="BN28" i="1" s="1"/>
  <c r="AK23" i="1"/>
  <c r="BK23" i="1" s="1"/>
  <c r="AK4" i="1"/>
  <c r="BK4" i="1" s="1"/>
  <c r="BN4" i="1" s="1"/>
  <c r="AK21" i="1"/>
  <c r="BK21" i="1" s="1"/>
  <c r="AK9" i="1"/>
  <c r="BK9" i="1" s="1"/>
  <c r="AK22" i="1"/>
  <c r="BK22" i="1" s="1"/>
  <c r="BN22" i="1" s="1"/>
  <c r="AK41" i="1"/>
  <c r="BK41" i="1" s="1"/>
  <c r="BN41" i="1" s="1"/>
  <c r="AK31" i="1"/>
  <c r="BK31" i="1" s="1"/>
  <c r="BN31" i="1" s="1"/>
  <c r="AK8" i="1"/>
  <c r="BK8" i="1" s="1"/>
  <c r="BN8" i="1" s="1"/>
  <c r="AK27" i="1"/>
  <c r="BK27" i="1" s="1"/>
  <c r="BN27" i="1" s="1"/>
  <c r="AK29" i="1"/>
  <c r="BK29" i="1" s="1"/>
  <c r="BN29" i="1" s="1"/>
  <c r="AK12" i="1"/>
  <c r="BK12" i="1" s="1"/>
  <c r="AK6" i="1"/>
  <c r="BK6" i="1" s="1"/>
  <c r="BN6" i="1" s="1"/>
  <c r="AK33" i="1"/>
  <c r="BK33" i="1" s="1"/>
  <c r="BN33" i="1" s="1"/>
  <c r="AK37" i="1"/>
  <c r="BK37" i="1" s="1"/>
  <c r="BN37" i="1" s="1"/>
  <c r="AK15" i="1"/>
  <c r="BK15" i="1" s="1"/>
  <c r="AK5" i="1"/>
  <c r="AK7" i="1"/>
  <c r="BK7" i="1" s="1"/>
  <c r="BN7" i="1" s="1"/>
  <c r="AK30" i="1"/>
  <c r="BK30" i="1" s="1"/>
  <c r="AK3" i="1"/>
  <c r="BK3" i="1" s="1"/>
  <c r="BN3" i="1" s="1"/>
  <c r="AK11" i="1"/>
  <c r="BK11" i="1" s="1"/>
  <c r="BN11" i="1" s="1"/>
  <c r="H44" i="1"/>
  <c r="BG44" i="1"/>
  <c r="BN9" i="1" l="1"/>
  <c r="BN21" i="1"/>
  <c r="BN35" i="1"/>
  <c r="BN40" i="1"/>
  <c r="BN12" i="1"/>
  <c r="BN26" i="1"/>
  <c r="BN20" i="1"/>
  <c r="BN14" i="1"/>
  <c r="BN19" i="1"/>
  <c r="BN32" i="1"/>
  <c r="BN23" i="1"/>
  <c r="BN43" i="1"/>
  <c r="BN39" i="1"/>
  <c r="BN36" i="1"/>
  <c r="BN15" i="1"/>
  <c r="BN24" i="1"/>
  <c r="BN30" i="1"/>
  <c r="BK13" i="1"/>
  <c r="AK44" i="1"/>
  <c r="BK34" i="1"/>
  <c r="BN34" i="1" s="1"/>
  <c r="BK5" i="1"/>
  <c r="BN5" i="1" s="1"/>
  <c r="BN13" i="1" l="1"/>
  <c r="BK44" i="1"/>
  <c r="BN44" i="1" s="1"/>
  <c r="T44" i="1" l="1"/>
</calcChain>
</file>

<file path=xl/sharedStrings.xml><?xml version="1.0" encoding="utf-8"?>
<sst xmlns="http://schemas.openxmlformats.org/spreadsheetml/2006/main" count="418" uniqueCount="109">
  <si>
    <t>FTEF by Discipline*</t>
  </si>
  <si>
    <t>#1</t>
  </si>
  <si>
    <t>#2</t>
  </si>
  <si>
    <t xml:space="preserve">Productivity by Subject Area </t>
  </si>
  <si>
    <t>#3</t>
  </si>
  <si>
    <t>Student Demand by Subject Area</t>
  </si>
  <si>
    <t>#4</t>
  </si>
  <si>
    <t>#5</t>
  </si>
  <si>
    <t>Course Success Rates</t>
  </si>
  <si>
    <t>#6</t>
  </si>
  <si>
    <t>Course Retention Rates</t>
  </si>
  <si>
    <t>#7</t>
  </si>
  <si>
    <t xml:space="preserve">Weighted Average </t>
  </si>
  <si>
    <t>Discipline</t>
  </si>
  <si>
    <t>2017-18 FTEF</t>
  </si>
  <si>
    <t>2018-19 FTEF</t>
  </si>
  <si>
    <t>2019-20 FTEF</t>
  </si>
  <si>
    <t>3-year average FTEF</t>
  </si>
  <si>
    <t>% of Total FTEF</t>
  </si>
  <si>
    <t>Projected FTEF - 3Y AVG</t>
  </si>
  <si>
    <t>Variance</t>
  </si>
  <si>
    <t>2019-20 FTEF by FA</t>
  </si>
  <si>
    <t>2019-20 FTES</t>
  </si>
  <si>
    <t>Financial Aid Percent</t>
  </si>
  <si>
    <t xml:space="preserve">% to total </t>
  </si>
  <si>
    <t>Projected FTEF - FA FTES</t>
  </si>
  <si>
    <t>Subject Area</t>
  </si>
  <si>
    <t>2019-20 PROD</t>
  </si>
  <si>
    <t>Projected FTEF based upon PROD</t>
  </si>
  <si>
    <t>2020-21 SEP Demand**</t>
  </si>
  <si>
    <t>% Of Total Demand</t>
  </si>
  <si>
    <t>FTEF using 100% demand</t>
  </si>
  <si>
    <t>2017-18 Awards</t>
  </si>
  <si>
    <t>2018-19 Awards</t>
  </si>
  <si>
    <t>2019-20 Awards</t>
  </si>
  <si>
    <t>Liberal Arts, Natural Science, &amp; Transfer Studies</t>
  </si>
  <si>
    <t xml:space="preserve">% to Total </t>
  </si>
  <si>
    <t>3 Year Average</t>
  </si>
  <si>
    <t>FTEF using 100% Awards Conferred</t>
  </si>
  <si>
    <t>2017-18 Success Rate</t>
  </si>
  <si>
    <t>2018-19 Success Rate</t>
  </si>
  <si>
    <t>2019-20 Success Rate</t>
  </si>
  <si>
    <t xml:space="preserve">3 Year Average </t>
  </si>
  <si>
    <t>% diff to College Average</t>
  </si>
  <si>
    <t>Projected</t>
  </si>
  <si>
    <t>2017-18 Retention Rate</t>
  </si>
  <si>
    <t>2018-19 Retention Rate</t>
  </si>
  <si>
    <t>2019-20 Retention Rate</t>
  </si>
  <si>
    <t># of FT Faculty</t>
  </si>
  <si>
    <t>3Y FTEF AVG</t>
  </si>
  <si>
    <t xml:space="preserve">FTES by FA </t>
  </si>
  <si>
    <t>Productivity</t>
  </si>
  <si>
    <t>Demand</t>
  </si>
  <si>
    <t>Awards Conferred</t>
  </si>
  <si>
    <t>Success Rate</t>
  </si>
  <si>
    <t>Retention Rate</t>
  </si>
  <si>
    <t>Weighted 2021-22 Proposed FTEF Allocation</t>
  </si>
  <si>
    <t>Adjusted 2021-22 Proposed FTEF Allocation</t>
  </si>
  <si>
    <t>2020-21 FTEF*</t>
  </si>
  <si>
    <t>ADAM</t>
  </si>
  <si>
    <t>AFRAM</t>
  </si>
  <si>
    <t>AMT</t>
  </si>
  <si>
    <t>ANTHR</t>
  </si>
  <si>
    <t>ART</t>
  </si>
  <si>
    <t>ASTR</t>
  </si>
  <si>
    <t>ATECH</t>
  </si>
  <si>
    <t>ATHL</t>
  </si>
  <si>
    <t>AUTOB</t>
  </si>
  <si>
    <t>BIOL</t>
  </si>
  <si>
    <t>BUS</t>
  </si>
  <si>
    <t>CHEM</t>
  </si>
  <si>
    <t>CHIN</t>
  </si>
  <si>
    <t>CIS</t>
  </si>
  <si>
    <t>COMM</t>
  </si>
  <si>
    <t>COPED</t>
  </si>
  <si>
    <t>COUN</t>
  </si>
  <si>
    <t>DANCE</t>
  </si>
  <si>
    <t>DENTL</t>
  </si>
  <si>
    <t>DMECH</t>
  </si>
  <si>
    <t>%</t>
  </si>
  <si>
    <t>ECON</t>
  </si>
  <si>
    <t>ENGL</t>
  </si>
  <si>
    <t>ESOL</t>
  </si>
  <si>
    <t>GEOG</t>
  </si>
  <si>
    <t>GEOL</t>
  </si>
  <si>
    <t>HIST</t>
  </si>
  <si>
    <t>HLTED</t>
  </si>
  <si>
    <t>HLTOC</t>
  </si>
  <si>
    <t>HUMAN</t>
  </si>
  <si>
    <t>KIN</t>
  </si>
  <si>
    <t>LIS</t>
  </si>
  <si>
    <t xml:space="preserve">LRNRE  </t>
  </si>
  <si>
    <t>LRNRE</t>
  </si>
  <si>
    <t>MATH</t>
  </si>
  <si>
    <t>MUSIC</t>
  </si>
  <si>
    <t>PHIL</t>
  </si>
  <si>
    <t>PHYS</t>
  </si>
  <si>
    <t>POSCI</t>
  </si>
  <si>
    <t>PSYCH</t>
  </si>
  <si>
    <t>SOC</t>
  </si>
  <si>
    <t>SPAN</t>
  </si>
  <si>
    <t>VIET</t>
  </si>
  <si>
    <t>TOTAL</t>
  </si>
  <si>
    <t>TRANS STDY</t>
  </si>
  <si>
    <t>* Dual enrollment, intersession, and contract ed courses are not included in this calculation</t>
  </si>
  <si>
    <t>Grand TOTAL</t>
  </si>
  <si>
    <t>** Enrollment demand based upon active SEPS for Spring 21, Summer 21, and Fall 22</t>
  </si>
  <si>
    <t>Awards Conferred - Degrees &amp; Certificates - SCFF Metric</t>
  </si>
  <si>
    <t>FTES by Discipline  - PELL and CA Promise Students - SCFF Metric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</si>
</sst>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2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1" fontId="3" fillId="0" borderId="1" xfId="0" applyNumberFormat="1" applyFont="1" applyBorder="1" applyAlignment="1">
      <alignment horizont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" fontId="6" fillId="2" borderId="0" xfId="0" applyNumberFormat="1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9" borderId="0" xfId="0" applyFont="1" applyFill="1" applyAlignment="1">
      <alignment vertical="center"/>
    </xf>
    <xf numFmtId="0" fontId="6" fillId="9" borderId="0" xfId="0" applyFont="1" applyFill="1" applyAlignment="1">
      <alignment horizontal="center" vertical="center"/>
    </xf>
    <xf numFmtId="9" fontId="6" fillId="7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5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9" fontId="2" fillId="0" borderId="1" xfId="1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9" fontId="3" fillId="0" borderId="1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/>
    <xf numFmtId="9" fontId="3" fillId="0" borderId="0" xfId="1" applyNumberFormat="1" applyFont="1" applyAlignment="1">
      <alignment horizontal="center"/>
    </xf>
    <xf numFmtId="0" fontId="2" fillId="0" borderId="0" xfId="0" applyFont="1"/>
    <xf numFmtId="0" fontId="3" fillId="0" borderId="0" xfId="0" applyFont="1" applyFill="1"/>
    <xf numFmtId="165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/>
    </xf>
    <xf numFmtId="165" fontId="13" fillId="6" borderId="4" xfId="0" applyNumberFormat="1" applyFont="1" applyFill="1" applyBorder="1" applyAlignment="1">
      <alignment horizontal="center" vertical="center"/>
    </xf>
    <xf numFmtId="164" fontId="6" fillId="8" borderId="0" xfId="0" applyNumberFormat="1" applyFont="1" applyFill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4" fontId="6" fillId="9" borderId="0" xfId="0" applyNumberFormat="1" applyFont="1" applyFill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3" fillId="10" borderId="0" xfId="0" applyFont="1" applyFill="1" applyAlignment="1">
      <alignment vertical="center"/>
    </xf>
    <xf numFmtId="165" fontId="5" fillId="0" borderId="4" xfId="0" applyNumberFormat="1" applyFont="1" applyFill="1" applyBorder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9" fillId="6" borderId="5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11" fillId="0" borderId="0" xfId="0" applyFont="1" applyFill="1"/>
    <xf numFmtId="0" fontId="8" fillId="0" borderId="0" xfId="0" applyFont="1" applyFill="1" applyAlignment="1">
      <alignment vertical="center"/>
    </xf>
    <xf numFmtId="0" fontId="4" fillId="0" borderId="0" xfId="0" applyFont="1" applyFill="1"/>
    <xf numFmtId="164" fontId="6" fillId="7" borderId="0" xfId="0" applyNumberFormat="1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0703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enrollments for transfer st"/>
    </sheetNames>
    <sheetDataSet>
      <sheetData sheetId="0">
        <row r="2">
          <cell r="A2" t="str">
            <v>ADAM</v>
          </cell>
          <cell r="B2">
            <v>7</v>
          </cell>
        </row>
        <row r="3">
          <cell r="A3" t="str">
            <v>AFRAM</v>
          </cell>
          <cell r="B3">
            <v>60</v>
          </cell>
        </row>
        <row r="4">
          <cell r="A4" t="str">
            <v>ANTHR</v>
          </cell>
          <cell r="B4">
            <v>206</v>
          </cell>
        </row>
        <row r="5">
          <cell r="A5" t="str">
            <v>ART</v>
          </cell>
          <cell r="B5">
            <v>171</v>
          </cell>
        </row>
        <row r="6">
          <cell r="A6" t="str">
            <v>ASAME</v>
          </cell>
          <cell r="B6">
            <v>1</v>
          </cell>
        </row>
        <row r="7">
          <cell r="A7" t="str">
            <v>ASTR</v>
          </cell>
          <cell r="B7">
            <v>36</v>
          </cell>
        </row>
        <row r="8">
          <cell r="A8" t="str">
            <v>ATECH</v>
          </cell>
          <cell r="B8">
            <v>2</v>
          </cell>
        </row>
        <row r="9">
          <cell r="A9" t="str">
            <v>ATHL</v>
          </cell>
          <cell r="B9">
            <v>25</v>
          </cell>
        </row>
        <row r="10">
          <cell r="A10" t="str">
            <v>AVIAO</v>
          </cell>
          <cell r="B10">
            <v>1</v>
          </cell>
        </row>
        <row r="11">
          <cell r="A11" t="str">
            <v>BIOL</v>
          </cell>
          <cell r="B11">
            <v>160</v>
          </cell>
        </row>
        <row r="12">
          <cell r="A12" t="str">
            <v>BUS</v>
          </cell>
          <cell r="B12">
            <v>105</v>
          </cell>
        </row>
        <row r="13">
          <cell r="A13" t="str">
            <v>CHEM</v>
          </cell>
          <cell r="B13">
            <v>104</v>
          </cell>
        </row>
        <row r="14">
          <cell r="A14" t="str">
            <v>CHIN</v>
          </cell>
          <cell r="B14">
            <v>10</v>
          </cell>
        </row>
        <row r="15">
          <cell r="A15" t="str">
            <v>CIS</v>
          </cell>
          <cell r="B15">
            <v>84</v>
          </cell>
        </row>
        <row r="16">
          <cell r="A16" t="str">
            <v>COMM</v>
          </cell>
          <cell r="B16">
            <v>261</v>
          </cell>
        </row>
        <row r="17">
          <cell r="A17" t="str">
            <v>COPED</v>
          </cell>
          <cell r="B17">
            <v>6</v>
          </cell>
        </row>
        <row r="18">
          <cell r="A18" t="str">
            <v>COUN</v>
          </cell>
          <cell r="B18">
            <v>132</v>
          </cell>
        </row>
        <row r="19">
          <cell r="A19" t="str">
            <v>DANCE</v>
          </cell>
          <cell r="B19">
            <v>7</v>
          </cell>
        </row>
        <row r="20">
          <cell r="A20" t="str">
            <v>DENTL</v>
          </cell>
          <cell r="B20">
            <v>16</v>
          </cell>
        </row>
        <row r="21">
          <cell r="A21" t="str">
            <v>ECON</v>
          </cell>
          <cell r="B21">
            <v>122</v>
          </cell>
        </row>
        <row r="22">
          <cell r="A22" t="str">
            <v>ENGL</v>
          </cell>
          <cell r="B22">
            <v>476</v>
          </cell>
        </row>
        <row r="23">
          <cell r="A23" t="str">
            <v>ESL</v>
          </cell>
          <cell r="B23">
            <v>108</v>
          </cell>
        </row>
        <row r="24">
          <cell r="A24" t="str">
            <v>ESOL</v>
          </cell>
          <cell r="B24">
            <v>3</v>
          </cell>
        </row>
        <row r="25">
          <cell r="A25" t="str">
            <v>GEOG</v>
          </cell>
          <cell r="B25">
            <v>126</v>
          </cell>
        </row>
        <row r="26">
          <cell r="A26" t="str">
            <v>GEOL</v>
          </cell>
          <cell r="B26">
            <v>11</v>
          </cell>
        </row>
        <row r="27">
          <cell r="A27" t="str">
            <v>GERM</v>
          </cell>
          <cell r="B27">
            <v>1</v>
          </cell>
        </row>
        <row r="28">
          <cell r="A28" t="str">
            <v>HIST</v>
          </cell>
          <cell r="B28">
            <v>234</v>
          </cell>
        </row>
        <row r="29">
          <cell r="A29" t="str">
            <v>HLTED</v>
          </cell>
          <cell r="B29">
            <v>2</v>
          </cell>
        </row>
        <row r="30">
          <cell r="A30" t="str">
            <v>HLTOC</v>
          </cell>
          <cell r="B30">
            <v>30</v>
          </cell>
        </row>
        <row r="31">
          <cell r="A31" t="str">
            <v>HUMAN</v>
          </cell>
          <cell r="B31">
            <v>117</v>
          </cell>
        </row>
        <row r="32">
          <cell r="A32" t="str">
            <v>KIN</v>
          </cell>
          <cell r="B32">
            <v>76</v>
          </cell>
        </row>
        <row r="33">
          <cell r="A33" t="str">
            <v>LIS</v>
          </cell>
          <cell r="B33">
            <v>106</v>
          </cell>
        </row>
        <row r="34">
          <cell r="A34" t="str">
            <v>LRNRE</v>
          </cell>
          <cell r="B34">
            <v>637</v>
          </cell>
        </row>
        <row r="35">
          <cell r="A35" t="str">
            <v>MATH</v>
          </cell>
          <cell r="B35">
            <v>664</v>
          </cell>
        </row>
        <row r="36">
          <cell r="A36" t="str">
            <v>MUSIC</v>
          </cell>
          <cell r="B36">
            <v>96</v>
          </cell>
        </row>
        <row r="37">
          <cell r="A37" t="str">
            <v>PE</v>
          </cell>
          <cell r="B37">
            <v>20</v>
          </cell>
        </row>
        <row r="38">
          <cell r="A38" t="str">
            <v>PHIL</v>
          </cell>
          <cell r="B38">
            <v>34</v>
          </cell>
        </row>
        <row r="39">
          <cell r="A39" t="str">
            <v>PHYS</v>
          </cell>
          <cell r="B39">
            <v>23</v>
          </cell>
        </row>
        <row r="40">
          <cell r="A40" t="str">
            <v>POSCI</v>
          </cell>
          <cell r="B40">
            <v>150</v>
          </cell>
        </row>
        <row r="41">
          <cell r="A41" t="str">
            <v>PSYCH</v>
          </cell>
          <cell r="B41">
            <v>354</v>
          </cell>
        </row>
        <row r="42">
          <cell r="A42" t="str">
            <v>SOC</v>
          </cell>
          <cell r="B42">
            <v>216</v>
          </cell>
        </row>
        <row r="43">
          <cell r="A43" t="str">
            <v>SPAN</v>
          </cell>
          <cell r="B43">
            <v>29</v>
          </cell>
        </row>
        <row r="44">
          <cell r="A44" t="str">
            <v>VIET</v>
          </cell>
          <cell r="B44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47"/>
  <sheetViews>
    <sheetView tabSelected="1" zoomScale="90" zoomScaleNormal="90" zoomScaleSheetLayoutView="80" workbookViewId="0"/>
  </sheetViews>
  <sheetFormatPr defaultColWidth="17.42578125" defaultRowHeight="20.25" x14ac:dyDescent="0.3"/>
  <cols>
    <col min="1" max="1" width="17.5703125" style="2" customWidth="1"/>
    <col min="2" max="4" width="8.5703125" style="47" customWidth="1"/>
    <col min="5" max="6" width="12.28515625" style="47" customWidth="1"/>
    <col min="7" max="8" width="12.42578125" style="47" customWidth="1"/>
    <col min="9" max="9" width="1.28515625" style="86" customWidth="1"/>
    <col min="10" max="10" width="17.5703125" style="2" customWidth="1"/>
    <col min="11" max="11" width="11.140625" style="47" customWidth="1"/>
    <col min="12" max="13" width="14.140625" style="47" customWidth="1"/>
    <col min="14" max="14" width="22.7109375" style="48" customWidth="1"/>
    <col min="15" max="15" width="13.85546875" style="47" customWidth="1"/>
    <col min="16" max="16" width="1.28515625" style="86" customWidth="1"/>
    <col min="17" max="17" width="22.140625" style="2" customWidth="1"/>
    <col min="18" max="18" width="10.85546875" style="49" customWidth="1"/>
    <col min="19" max="19" width="10.85546875" style="47" customWidth="1"/>
    <col min="20" max="20" width="10.85546875" style="49" customWidth="1"/>
    <col min="21" max="21" width="13.140625" style="49" customWidth="1"/>
    <col min="22" max="22" width="1.28515625" style="86" customWidth="1"/>
    <col min="23" max="23" width="19" style="2" customWidth="1"/>
    <col min="24" max="24" width="15.85546875" style="47" customWidth="1"/>
    <col min="25" max="25" width="12.5703125" style="47" customWidth="1"/>
    <col min="26" max="26" width="13.42578125" style="47" customWidth="1"/>
    <col min="27" max="27" width="0.7109375" style="59" customWidth="1"/>
    <col min="28" max="28" width="22" style="59" customWidth="1"/>
    <col min="29" max="30" width="9.42578125" style="47" customWidth="1"/>
    <col min="31" max="31" width="10.42578125" style="47" customWidth="1"/>
    <col min="32" max="32" width="17.28515625" style="47" hidden="1" customWidth="1"/>
    <col min="33" max="33" width="14.5703125" style="47" hidden="1" customWidth="1"/>
    <col min="34" max="34" width="18.85546875" style="47" customWidth="1"/>
    <col min="35" max="35" width="9.42578125" style="47" customWidth="1"/>
    <col min="36" max="36" width="7.85546875" style="2" customWidth="1"/>
    <col min="37" max="37" width="11.7109375" style="47" customWidth="1"/>
    <col min="38" max="38" width="1" style="59" customWidth="1"/>
    <col min="39" max="39" width="19.5703125" style="2" customWidth="1"/>
    <col min="40" max="43" width="9.85546875" style="47" customWidth="1"/>
    <col min="44" max="44" width="12.42578125" style="54" customWidth="1"/>
    <col min="45" max="45" width="9.28515625" style="47" customWidth="1"/>
    <col min="46" max="46" width="12.42578125" style="54" customWidth="1"/>
    <col min="47" max="47" width="0.85546875" style="2" customWidth="1"/>
    <col min="48" max="48" width="19.28515625" style="2" customWidth="1"/>
    <col min="49" max="51" width="9" style="47" customWidth="1"/>
    <col min="52" max="52" width="12.5703125" style="47" customWidth="1"/>
    <col min="53" max="53" width="14.42578125" style="54" customWidth="1"/>
    <col min="54" max="54" width="9.28515625" style="47" customWidth="1"/>
    <col min="55" max="55" width="12.42578125" style="54" customWidth="1"/>
    <col min="56" max="56" width="1" style="90" customWidth="1"/>
    <col min="57" max="57" width="16.28515625" style="2" bestFit="1" customWidth="1"/>
    <col min="58" max="58" width="12" style="55" customWidth="1"/>
    <col min="59" max="59" width="9.85546875" style="47" customWidth="1"/>
    <col min="60" max="61" width="12.7109375" style="47" customWidth="1"/>
    <col min="62" max="62" width="12.7109375" style="50" customWidth="1"/>
    <col min="63" max="63" width="12.7109375" style="47" customWidth="1"/>
    <col min="64" max="64" width="12.7109375" style="2" customWidth="1"/>
    <col min="65" max="65" width="11.5703125" style="59" customWidth="1"/>
    <col min="66" max="66" width="12.140625" style="81" customWidth="1"/>
    <col min="67" max="67" width="17.85546875" style="81" customWidth="1"/>
    <col min="68" max="68" width="19.85546875" style="47" hidden="1" customWidth="1"/>
    <col min="69" max="69" width="19.85546875" style="47" customWidth="1"/>
    <col min="70" max="16384" width="17.42578125" style="2"/>
  </cols>
  <sheetData>
    <row r="1" spans="1:107" s="6" customFormat="1" ht="31.5" x14ac:dyDescent="0.25">
      <c r="A1" s="4" t="s">
        <v>0</v>
      </c>
      <c r="B1" s="5"/>
      <c r="C1" s="5"/>
      <c r="D1" s="5"/>
      <c r="E1" s="5"/>
      <c r="F1" s="5"/>
      <c r="G1" s="5" t="s">
        <v>1</v>
      </c>
      <c r="H1" s="5"/>
      <c r="I1" s="85"/>
      <c r="J1" s="77" t="s">
        <v>108</v>
      </c>
      <c r="K1" s="78"/>
      <c r="L1" s="78"/>
      <c r="M1" s="78"/>
      <c r="N1" s="91"/>
      <c r="O1" s="78" t="s">
        <v>2</v>
      </c>
      <c r="P1" s="85"/>
      <c r="Q1" s="7" t="s">
        <v>3</v>
      </c>
      <c r="R1" s="8"/>
      <c r="S1" s="8"/>
      <c r="T1" s="8"/>
      <c r="U1" s="8" t="s">
        <v>4</v>
      </c>
      <c r="V1" s="85"/>
      <c r="W1" s="10" t="s">
        <v>5</v>
      </c>
      <c r="X1" s="11"/>
      <c r="Y1" s="11"/>
      <c r="Z1" s="11" t="s">
        <v>6</v>
      </c>
      <c r="AA1" s="87"/>
      <c r="AB1" s="12" t="s">
        <v>107</v>
      </c>
      <c r="AC1" s="13"/>
      <c r="AD1" s="13"/>
      <c r="AE1" s="13"/>
      <c r="AF1" s="13"/>
      <c r="AG1" s="13"/>
      <c r="AH1" s="13"/>
      <c r="AI1" s="13"/>
      <c r="AJ1" s="13"/>
      <c r="AK1" s="13" t="s">
        <v>7</v>
      </c>
      <c r="AL1" s="87"/>
      <c r="AM1" s="14" t="s">
        <v>8</v>
      </c>
      <c r="AN1" s="15"/>
      <c r="AO1" s="15"/>
      <c r="AP1" s="15"/>
      <c r="AQ1" s="15"/>
      <c r="AR1" s="70"/>
      <c r="AS1" s="15"/>
      <c r="AT1" s="15" t="s">
        <v>9</v>
      </c>
      <c r="AU1" s="16"/>
      <c r="AV1" s="17" t="s">
        <v>10</v>
      </c>
      <c r="AW1" s="18"/>
      <c r="AX1" s="18"/>
      <c r="AY1" s="18"/>
      <c r="AZ1" s="18"/>
      <c r="BA1" s="73"/>
      <c r="BB1" s="18"/>
      <c r="BC1" s="18" t="s">
        <v>11</v>
      </c>
      <c r="BD1" s="84"/>
      <c r="BE1" s="9"/>
      <c r="BF1" s="9" t="s">
        <v>12</v>
      </c>
      <c r="BG1" s="19">
        <v>0.25</v>
      </c>
      <c r="BH1" s="19">
        <v>0.1</v>
      </c>
      <c r="BI1" s="19">
        <v>0.25</v>
      </c>
      <c r="BJ1" s="19">
        <v>0.1</v>
      </c>
      <c r="BK1" s="19">
        <v>0.1</v>
      </c>
      <c r="BL1" s="19">
        <v>0.1</v>
      </c>
      <c r="BM1" s="19">
        <v>0.1</v>
      </c>
      <c r="BN1" s="19">
        <f>SUM(BG1:BM1)</f>
        <v>0.99999999999999989</v>
      </c>
      <c r="BO1" s="9"/>
      <c r="BP1" s="9"/>
      <c r="BQ1" s="9"/>
    </row>
    <row r="2" spans="1:107" s="63" customFormat="1" ht="66" customHeight="1" x14ac:dyDescent="0.2">
      <c r="A2" s="61" t="s">
        <v>13</v>
      </c>
      <c r="B2" s="61" t="s">
        <v>14</v>
      </c>
      <c r="C2" s="61" t="s">
        <v>15</v>
      </c>
      <c r="D2" s="61" t="s">
        <v>16</v>
      </c>
      <c r="E2" s="61" t="s">
        <v>17</v>
      </c>
      <c r="F2" s="61" t="s">
        <v>18</v>
      </c>
      <c r="G2" s="61" t="s">
        <v>19</v>
      </c>
      <c r="H2" s="61" t="s">
        <v>20</v>
      </c>
      <c r="I2" s="61"/>
      <c r="J2" s="61" t="s">
        <v>13</v>
      </c>
      <c r="K2" s="61" t="s">
        <v>21</v>
      </c>
      <c r="L2" s="61" t="s">
        <v>22</v>
      </c>
      <c r="M2" s="61" t="s">
        <v>23</v>
      </c>
      <c r="N2" s="92" t="s">
        <v>24</v>
      </c>
      <c r="O2" s="61" t="s">
        <v>25</v>
      </c>
      <c r="P2" s="61"/>
      <c r="Q2" s="61" t="s">
        <v>26</v>
      </c>
      <c r="R2" s="61" t="s">
        <v>22</v>
      </c>
      <c r="S2" s="61" t="s">
        <v>16</v>
      </c>
      <c r="T2" s="61" t="s">
        <v>27</v>
      </c>
      <c r="U2" s="61" t="s">
        <v>28</v>
      </c>
      <c r="V2" s="61"/>
      <c r="W2" s="61" t="s">
        <v>26</v>
      </c>
      <c r="X2" s="61" t="s">
        <v>29</v>
      </c>
      <c r="Y2" s="62" t="s">
        <v>30</v>
      </c>
      <c r="Z2" s="61" t="s">
        <v>31</v>
      </c>
      <c r="AB2" s="61" t="s">
        <v>26</v>
      </c>
      <c r="AC2" s="61" t="s">
        <v>32</v>
      </c>
      <c r="AD2" s="61" t="s">
        <v>33</v>
      </c>
      <c r="AE2" s="61" t="s">
        <v>34</v>
      </c>
      <c r="AF2" s="61" t="s">
        <v>35</v>
      </c>
      <c r="AG2" s="61" t="s">
        <v>36</v>
      </c>
      <c r="AH2" s="61" t="s">
        <v>35</v>
      </c>
      <c r="AI2" s="61" t="s">
        <v>37</v>
      </c>
      <c r="AJ2" s="61" t="s">
        <v>36</v>
      </c>
      <c r="AK2" s="61" t="s">
        <v>38</v>
      </c>
      <c r="AM2" s="61" t="s">
        <v>26</v>
      </c>
      <c r="AN2" s="61" t="s">
        <v>39</v>
      </c>
      <c r="AO2" s="61" t="s">
        <v>40</v>
      </c>
      <c r="AP2" s="61" t="s">
        <v>41</v>
      </c>
      <c r="AQ2" s="61" t="s">
        <v>42</v>
      </c>
      <c r="AR2" s="64" t="s">
        <v>43</v>
      </c>
      <c r="AS2" s="61" t="s">
        <v>16</v>
      </c>
      <c r="AT2" s="61" t="s">
        <v>44</v>
      </c>
      <c r="AU2" s="65"/>
      <c r="AV2" s="61" t="s">
        <v>26</v>
      </c>
      <c r="AW2" s="61" t="s">
        <v>45</v>
      </c>
      <c r="AX2" s="61" t="s">
        <v>46</v>
      </c>
      <c r="AY2" s="61" t="s">
        <v>47</v>
      </c>
      <c r="AZ2" s="61" t="s">
        <v>42</v>
      </c>
      <c r="BA2" s="64" t="s">
        <v>43</v>
      </c>
      <c r="BB2" s="61" t="s">
        <v>16</v>
      </c>
      <c r="BC2" s="61" t="s">
        <v>44</v>
      </c>
      <c r="BD2" s="88"/>
      <c r="BE2" s="61" t="s">
        <v>26</v>
      </c>
      <c r="BF2" s="66" t="s">
        <v>48</v>
      </c>
      <c r="BG2" s="66" t="s">
        <v>49</v>
      </c>
      <c r="BH2" s="66" t="s">
        <v>50</v>
      </c>
      <c r="BI2" s="66" t="s">
        <v>51</v>
      </c>
      <c r="BJ2" s="66" t="s">
        <v>52</v>
      </c>
      <c r="BK2" s="66" t="s">
        <v>53</v>
      </c>
      <c r="BL2" s="67" t="s">
        <v>54</v>
      </c>
      <c r="BM2" s="67" t="s">
        <v>55</v>
      </c>
      <c r="BN2" s="67" t="s">
        <v>56</v>
      </c>
      <c r="BO2" s="82" t="s">
        <v>57</v>
      </c>
      <c r="BP2" s="61" t="s">
        <v>58</v>
      </c>
      <c r="BQ2" s="61" t="s">
        <v>20</v>
      </c>
    </row>
    <row r="3" spans="1:107" s="75" customFormat="1" ht="15" customHeight="1" x14ac:dyDescent="0.25">
      <c r="A3" s="20" t="s">
        <v>59</v>
      </c>
      <c r="B3" s="21">
        <v>5.2531999999999996</v>
      </c>
      <c r="C3" s="21">
        <v>5.2531999999999996</v>
      </c>
      <c r="D3" s="21">
        <v>5.2531999999999996</v>
      </c>
      <c r="E3" s="21">
        <f t="shared" ref="E3:E43" si="0">AVERAGE(B3:D3)</f>
        <v>5.2531999999999996</v>
      </c>
      <c r="F3" s="22">
        <f t="shared" ref="F3:F43" si="1">E3/$E$44</f>
        <v>2.4528380881883045E-2</v>
      </c>
      <c r="G3" s="21">
        <f t="shared" ref="G3:G43" si="2">F3*171.6</f>
        <v>4.2090701593311302</v>
      </c>
      <c r="H3" s="23">
        <f t="shared" ref="H3:H43" si="3">G3-E3</f>
        <v>-1.0441298406688695</v>
      </c>
      <c r="I3" s="21"/>
      <c r="J3" s="20" t="s">
        <v>59</v>
      </c>
      <c r="K3" s="21">
        <v>47.726199999999999</v>
      </c>
      <c r="L3" s="21">
        <v>81.576800000000006</v>
      </c>
      <c r="M3" s="28">
        <f t="shared" ref="M3:M43" si="4">K3/L3</f>
        <v>0.58504623863647498</v>
      </c>
      <c r="N3" s="26">
        <v>2.639731627487342E-2</v>
      </c>
      <c r="O3" s="21">
        <f t="shared" ref="O3:O43" si="5">N3*N$44</f>
        <v>4.5297794727682783</v>
      </c>
      <c r="P3" s="21"/>
      <c r="Q3" s="20" t="s">
        <v>59</v>
      </c>
      <c r="R3" s="21">
        <v>81.576800000000006</v>
      </c>
      <c r="S3" s="21">
        <v>5.2531999999999996</v>
      </c>
      <c r="T3" s="21">
        <f t="shared" ref="T3:T43" si="6">R3/S3</f>
        <v>15.528972816568951</v>
      </c>
      <c r="U3" s="21">
        <f>S3-(S3*0.2)</f>
        <v>4.2025600000000001</v>
      </c>
      <c r="V3" s="21"/>
      <c r="W3" s="20" t="s">
        <v>59</v>
      </c>
      <c r="X3" s="24">
        <v>90</v>
      </c>
      <c r="Y3" s="26">
        <f t="shared" ref="Y3:Y43" si="7">X3/$X$44</f>
        <v>6.9455162833770645E-3</v>
      </c>
      <c r="Z3" s="21">
        <f t="shared" ref="Z3:Z43" si="8">Y3*171.6</f>
        <v>1.1918505942275042</v>
      </c>
      <c r="AA3" s="25"/>
      <c r="AB3" s="20" t="s">
        <v>59</v>
      </c>
      <c r="AC3" s="27">
        <v>16</v>
      </c>
      <c r="AD3" s="27">
        <v>21</v>
      </c>
      <c r="AE3" s="27">
        <v>19</v>
      </c>
      <c r="AF3" s="24">
        <f>VLOOKUP(A3,'[1]COA enrollments for transfer st'!$A$2:$B$44,2,FALSE)</f>
        <v>7</v>
      </c>
      <c r="AG3" s="28">
        <f t="shared" ref="AG3:AG43" si="9">AF3/AF$44</f>
        <v>1.6294227188081937E-3</v>
      </c>
      <c r="AH3" s="24">
        <f t="shared" ref="AH3:AH43" si="10">AG3*AH$44</f>
        <v>0.64036312849162014</v>
      </c>
      <c r="AI3" s="24">
        <v>14.160090782122905</v>
      </c>
      <c r="AJ3" s="28">
        <f t="shared" ref="AJ3:AJ43" si="11">AI3/AI$44</f>
        <v>4.1014021092318338E-2</v>
      </c>
      <c r="AK3" s="21">
        <f t="shared" ref="AK3:AK43" si="12">AJ3*G$44</f>
        <v>7.0380060194418279</v>
      </c>
      <c r="AL3" s="25"/>
      <c r="AM3" s="20" t="s">
        <v>59</v>
      </c>
      <c r="AN3" s="28">
        <v>0.86</v>
      </c>
      <c r="AO3" s="28">
        <v>0.88</v>
      </c>
      <c r="AP3" s="28">
        <v>0.80700000000000005</v>
      </c>
      <c r="AQ3" s="28">
        <f t="shared" ref="AQ3:AQ33" si="13">AVERAGE(AN3:AP3)</f>
        <v>0.84900000000000009</v>
      </c>
      <c r="AR3" s="26">
        <f t="shared" ref="AR3:AR33" si="14">AQ3-AQ$44</f>
        <v>0.12272093023255826</v>
      </c>
      <c r="AS3" s="21">
        <v>5.2531999999999996</v>
      </c>
      <c r="AT3" s="21">
        <f>AS3</f>
        <v>5.2531999999999996</v>
      </c>
      <c r="AU3" s="25"/>
      <c r="AV3" s="20" t="s">
        <v>59</v>
      </c>
      <c r="AW3" s="28">
        <v>0.88</v>
      </c>
      <c r="AX3" s="28">
        <v>0.91</v>
      </c>
      <c r="AY3" s="28">
        <v>0.90100000000000002</v>
      </c>
      <c r="AZ3" s="28">
        <f t="shared" ref="AZ3:AZ33" si="15">AVERAGE(AW3:AY3)</f>
        <v>0.89699999999999991</v>
      </c>
      <c r="BA3" s="26">
        <f t="shared" ref="BA3:BA21" si="16">AZ3-AZ$44</f>
        <v>7.00232558139533E-2</v>
      </c>
      <c r="BB3" s="21">
        <v>5.2531999999999996</v>
      </c>
      <c r="BC3" s="21">
        <f t="shared" ref="BC3:BC12" si="17">BB3-(BB3*0.05)</f>
        <v>4.9905399999999993</v>
      </c>
      <c r="BD3" s="84"/>
      <c r="BE3" s="20" t="s">
        <v>59</v>
      </c>
      <c r="BF3" s="76">
        <v>2</v>
      </c>
      <c r="BG3" s="29">
        <f t="shared" ref="BG3:BG43" si="18">G3</f>
        <v>4.2090701593311302</v>
      </c>
      <c r="BH3" s="29">
        <f t="shared" ref="BH3:BH44" si="19">O3</f>
        <v>4.5297794727682783</v>
      </c>
      <c r="BI3" s="29">
        <f t="shared" ref="BI3:BI43" si="20">U3</f>
        <v>4.2025600000000001</v>
      </c>
      <c r="BJ3" s="29">
        <f t="shared" ref="BJ3:BJ43" si="21">Z3</f>
        <v>1.1918505942275042</v>
      </c>
      <c r="BK3" s="29">
        <f t="shared" ref="BK3:BK43" si="22">AK3</f>
        <v>7.0380060194418279</v>
      </c>
      <c r="BL3" s="29">
        <f t="shared" ref="BL3:BL43" si="23">AT3</f>
        <v>5.2531999999999996</v>
      </c>
      <c r="BM3" s="29">
        <f t="shared" ref="BM3:BM43" si="24">BC3</f>
        <v>4.9905399999999993</v>
      </c>
      <c r="BN3" s="68">
        <f t="shared" ref="BN3:BN43" si="25">(BG3*BG$1)+(BH3*BH$1)+(BI3*BI$1)+(BJ3*BJ$1)+(BK3*BK$1)+(BM3*BL$1)+(BL3*BM$1)</f>
        <v>4.403245148476544</v>
      </c>
      <c r="BO3" s="69">
        <v>4.5</v>
      </c>
      <c r="BP3" s="21">
        <v>4.5048759838917878</v>
      </c>
      <c r="BQ3" s="21">
        <f t="shared" ref="BQ3:BQ44" si="26">BO3-BP3</f>
        <v>-4.8759838917877829E-3</v>
      </c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DA3" s="25"/>
      <c r="DB3" s="25"/>
      <c r="DC3" s="25"/>
    </row>
    <row r="4" spans="1:107" s="75" customFormat="1" ht="15" customHeight="1" x14ac:dyDescent="0.25">
      <c r="A4" s="20" t="s">
        <v>60</v>
      </c>
      <c r="B4" s="21">
        <v>1.6</v>
      </c>
      <c r="C4" s="21">
        <v>1.8</v>
      </c>
      <c r="D4" s="21">
        <v>1.7967</v>
      </c>
      <c r="E4" s="21">
        <f t="shared" si="0"/>
        <v>1.7322333333333333</v>
      </c>
      <c r="F4" s="22">
        <f t="shared" si="1"/>
        <v>8.0881898607123043E-3</v>
      </c>
      <c r="G4" s="21">
        <f t="shared" si="2"/>
        <v>1.3879333800982314</v>
      </c>
      <c r="H4" s="23">
        <f t="shared" si="3"/>
        <v>-0.34429995323510187</v>
      </c>
      <c r="I4" s="21"/>
      <c r="J4" s="20" t="s">
        <v>60</v>
      </c>
      <c r="K4" s="21">
        <v>20.2182</v>
      </c>
      <c r="L4" s="21">
        <v>27.325199999999999</v>
      </c>
      <c r="M4" s="28">
        <f t="shared" si="4"/>
        <v>0.73991041236660671</v>
      </c>
      <c r="N4" s="26">
        <v>1.1182667379943213E-2</v>
      </c>
      <c r="O4" s="21">
        <f t="shared" si="5"/>
        <v>1.9189457223982551</v>
      </c>
      <c r="P4" s="21"/>
      <c r="Q4" s="20" t="s">
        <v>60</v>
      </c>
      <c r="R4" s="21">
        <v>27.325199999999999</v>
      </c>
      <c r="S4" s="21">
        <v>1.7967</v>
      </c>
      <c r="T4" s="21">
        <f t="shared" si="6"/>
        <v>15.208549006511939</v>
      </c>
      <c r="U4" s="21">
        <f>S4-(S4*0.2)</f>
        <v>1.43736</v>
      </c>
      <c r="V4" s="21"/>
      <c r="W4" s="20" t="s">
        <v>60</v>
      </c>
      <c r="X4" s="24">
        <v>255</v>
      </c>
      <c r="Y4" s="26">
        <f t="shared" si="7"/>
        <v>1.9678962802901684E-2</v>
      </c>
      <c r="Z4" s="21">
        <f t="shared" si="8"/>
        <v>3.3769100169779289</v>
      </c>
      <c r="AA4" s="25"/>
      <c r="AB4" s="20" t="s">
        <v>60</v>
      </c>
      <c r="AC4" s="27">
        <v>1</v>
      </c>
      <c r="AD4" s="27">
        <v>3</v>
      </c>
      <c r="AE4" s="27">
        <v>0</v>
      </c>
      <c r="AF4" s="24">
        <f>VLOOKUP(A4,'[1]COA enrollments for transfer st'!$A$2:$B$44,2,FALSE)</f>
        <v>60</v>
      </c>
      <c r="AG4" s="28">
        <f t="shared" si="9"/>
        <v>1.3966480446927373E-2</v>
      </c>
      <c r="AH4" s="24">
        <f t="shared" si="10"/>
        <v>5.488826815642458</v>
      </c>
      <c r="AI4" s="24">
        <v>2.3722067039106145</v>
      </c>
      <c r="AJ4" s="28">
        <f t="shared" si="11"/>
        <v>6.8709824877932349E-3</v>
      </c>
      <c r="AK4" s="21">
        <f t="shared" si="12"/>
        <v>1.1790605949053192</v>
      </c>
      <c r="AL4" s="25"/>
      <c r="AM4" s="20" t="s">
        <v>60</v>
      </c>
      <c r="AN4" s="28">
        <v>0.6</v>
      </c>
      <c r="AO4" s="28">
        <v>0.6</v>
      </c>
      <c r="AP4" s="28">
        <v>0.61599999999999999</v>
      </c>
      <c r="AQ4" s="28">
        <f t="shared" si="13"/>
        <v>0.60533333333333328</v>
      </c>
      <c r="AR4" s="26">
        <f t="shared" si="14"/>
        <v>-0.12094573643410855</v>
      </c>
      <c r="AS4" s="21">
        <v>1.7967</v>
      </c>
      <c r="AT4" s="83">
        <f>AS4-(AS4*0.4)</f>
        <v>1.07802</v>
      </c>
      <c r="AU4" s="25"/>
      <c r="AV4" s="20" t="s">
        <v>60</v>
      </c>
      <c r="AW4" s="28">
        <v>0.77</v>
      </c>
      <c r="AX4" s="28">
        <v>0.85</v>
      </c>
      <c r="AY4" s="28">
        <v>0.91300000000000003</v>
      </c>
      <c r="AZ4" s="28">
        <f t="shared" si="15"/>
        <v>0.84433333333333349</v>
      </c>
      <c r="BA4" s="26">
        <f t="shared" si="16"/>
        <v>1.7356589147286883E-2</v>
      </c>
      <c r="BB4" s="21">
        <v>1.7967</v>
      </c>
      <c r="BC4" s="21">
        <f t="shared" si="17"/>
        <v>1.7068650000000001</v>
      </c>
      <c r="BD4" s="84"/>
      <c r="BE4" s="20" t="s">
        <v>60</v>
      </c>
      <c r="BF4" s="30">
        <v>1</v>
      </c>
      <c r="BG4" s="29">
        <f t="shared" si="18"/>
        <v>1.3879333800982314</v>
      </c>
      <c r="BH4" s="29">
        <f t="shared" si="19"/>
        <v>1.9189457223982551</v>
      </c>
      <c r="BI4" s="29">
        <f t="shared" si="20"/>
        <v>1.43736</v>
      </c>
      <c r="BJ4" s="29">
        <f t="shared" si="21"/>
        <v>3.3769100169779289</v>
      </c>
      <c r="BK4" s="29">
        <f t="shared" si="22"/>
        <v>1.1790605949053192</v>
      </c>
      <c r="BL4" s="29">
        <f t="shared" si="23"/>
        <v>1.07802</v>
      </c>
      <c r="BM4" s="29">
        <f t="shared" si="24"/>
        <v>1.7068650000000001</v>
      </c>
      <c r="BN4" s="68">
        <f t="shared" si="25"/>
        <v>1.6323034784527082</v>
      </c>
      <c r="BO4" s="69">
        <v>1.4</v>
      </c>
      <c r="BP4" s="21">
        <v>1.3238042708620819</v>
      </c>
      <c r="BQ4" s="21">
        <f t="shared" si="26"/>
        <v>7.6195729137918056E-2</v>
      </c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DA4" s="25"/>
      <c r="DB4" s="25"/>
      <c r="DC4" s="25"/>
    </row>
    <row r="5" spans="1:107" s="25" customFormat="1" ht="15" customHeight="1" x14ac:dyDescent="0.25">
      <c r="A5" s="20" t="s">
        <v>61</v>
      </c>
      <c r="B5" s="21">
        <v>11.5524</v>
      </c>
      <c r="C5" s="21">
        <v>10.065</v>
      </c>
      <c r="D5" s="21">
        <v>12.198399999999999</v>
      </c>
      <c r="E5" s="21">
        <f t="shared" si="0"/>
        <v>11.271933333333331</v>
      </c>
      <c r="F5" s="22">
        <f t="shared" si="1"/>
        <v>5.2631210324220197E-2</v>
      </c>
      <c r="G5" s="21">
        <f t="shared" si="2"/>
        <v>9.0315156916361854</v>
      </c>
      <c r="H5" s="23">
        <f t="shared" si="3"/>
        <v>-2.240417641697146</v>
      </c>
      <c r="I5" s="21"/>
      <c r="J5" s="20" t="s">
        <v>61</v>
      </c>
      <c r="K5" s="21">
        <v>141.8415</v>
      </c>
      <c r="L5" s="21">
        <v>230.86949999999999</v>
      </c>
      <c r="M5" s="28">
        <f t="shared" si="4"/>
        <v>0.61437955208461925</v>
      </c>
      <c r="N5" s="26">
        <v>7.845240007380555E-2</v>
      </c>
      <c r="O5" s="21">
        <f t="shared" si="5"/>
        <v>13.462431852665032</v>
      </c>
      <c r="P5" s="21"/>
      <c r="Q5" s="20" t="s">
        <v>61</v>
      </c>
      <c r="R5" s="21">
        <v>230.86949999999999</v>
      </c>
      <c r="S5" s="21">
        <v>12.198399999999999</v>
      </c>
      <c r="T5" s="21">
        <f t="shared" si="6"/>
        <v>18.926211634312697</v>
      </c>
      <c r="U5" s="21">
        <v>12.198399999999999</v>
      </c>
      <c r="V5" s="21"/>
      <c r="W5" s="20" t="s">
        <v>61</v>
      </c>
      <c r="X5" s="24">
        <v>60</v>
      </c>
      <c r="Y5" s="26">
        <f t="shared" si="7"/>
        <v>4.6303441889180433E-3</v>
      </c>
      <c r="Z5" s="21">
        <f t="shared" si="8"/>
        <v>0.79456706281833622</v>
      </c>
      <c r="AB5" s="20" t="s">
        <v>61</v>
      </c>
      <c r="AC5" s="27">
        <v>36</v>
      </c>
      <c r="AD5" s="27">
        <v>57</v>
      </c>
      <c r="AE5" s="27">
        <v>71</v>
      </c>
      <c r="AF5" s="24">
        <v>0</v>
      </c>
      <c r="AG5" s="28">
        <f t="shared" si="9"/>
        <v>0</v>
      </c>
      <c r="AH5" s="24">
        <f t="shared" si="10"/>
        <v>0</v>
      </c>
      <c r="AI5" s="24">
        <v>41</v>
      </c>
      <c r="AJ5" s="28">
        <f t="shared" si="11"/>
        <v>0.11875452570601014</v>
      </c>
      <c r="AK5" s="21">
        <f t="shared" si="12"/>
        <v>20.378276611151342</v>
      </c>
      <c r="AM5" s="20" t="s">
        <v>61</v>
      </c>
      <c r="AN5" s="28">
        <v>0.95</v>
      </c>
      <c r="AO5" s="28">
        <v>0.97</v>
      </c>
      <c r="AP5" s="28">
        <v>0.94699999999999995</v>
      </c>
      <c r="AQ5" s="28">
        <f t="shared" si="13"/>
        <v>0.95566666666666666</v>
      </c>
      <c r="AR5" s="26">
        <f t="shared" si="14"/>
        <v>0.22938759689922483</v>
      </c>
      <c r="AS5" s="21">
        <v>12.198399999999999</v>
      </c>
      <c r="AT5" s="21">
        <v>12.198399999999999</v>
      </c>
      <c r="AV5" s="20" t="s">
        <v>61</v>
      </c>
      <c r="AW5" s="28">
        <v>0.96</v>
      </c>
      <c r="AX5" s="28">
        <v>0.98</v>
      </c>
      <c r="AY5" s="28">
        <v>0.97499999999999998</v>
      </c>
      <c r="AZ5" s="28">
        <f t="shared" si="15"/>
        <v>0.97166666666666668</v>
      </c>
      <c r="BA5" s="26">
        <f t="shared" si="16"/>
        <v>0.14468992248062007</v>
      </c>
      <c r="BB5" s="21">
        <v>12.198399999999999</v>
      </c>
      <c r="BC5" s="21">
        <f t="shared" si="17"/>
        <v>11.588479999999999</v>
      </c>
      <c r="BD5" s="84"/>
      <c r="BE5" s="20" t="s">
        <v>61</v>
      </c>
      <c r="BF5" s="30">
        <v>3</v>
      </c>
      <c r="BG5" s="29">
        <f t="shared" si="18"/>
        <v>9.0315156916361854</v>
      </c>
      <c r="BH5" s="29">
        <f t="shared" si="19"/>
        <v>13.462431852665032</v>
      </c>
      <c r="BI5" s="29">
        <f t="shared" si="20"/>
        <v>12.198399999999999</v>
      </c>
      <c r="BJ5" s="29">
        <f t="shared" si="21"/>
        <v>0.79456706281833622</v>
      </c>
      <c r="BK5" s="29">
        <f t="shared" si="22"/>
        <v>20.378276611151342</v>
      </c>
      <c r="BL5" s="29">
        <f t="shared" si="23"/>
        <v>12.198399999999999</v>
      </c>
      <c r="BM5" s="29">
        <f t="shared" si="24"/>
        <v>11.588479999999999</v>
      </c>
      <c r="BN5" s="68">
        <f t="shared" si="25"/>
        <v>11.149694475572515</v>
      </c>
      <c r="BO5" s="69">
        <v>11</v>
      </c>
      <c r="BP5" s="21">
        <v>9.4678762995683439</v>
      </c>
      <c r="BQ5" s="21">
        <f t="shared" si="26"/>
        <v>1.5321237004316561</v>
      </c>
      <c r="CX5" s="75"/>
      <c r="CY5" s="75"/>
      <c r="CZ5" s="75"/>
      <c r="DB5" s="75"/>
      <c r="DC5" s="75"/>
    </row>
    <row r="6" spans="1:107" s="25" customFormat="1" ht="15" customHeight="1" x14ac:dyDescent="0.25">
      <c r="A6" s="20" t="s">
        <v>62</v>
      </c>
      <c r="B6" s="21">
        <v>3.6265999999999998</v>
      </c>
      <c r="C6" s="21">
        <v>4.2332999999999998</v>
      </c>
      <c r="D6" s="21">
        <v>4.2266000000000004</v>
      </c>
      <c r="E6" s="21">
        <f t="shared" si="0"/>
        <v>4.0288333333333339</v>
      </c>
      <c r="F6" s="22">
        <f t="shared" si="1"/>
        <v>1.8811535542074639E-2</v>
      </c>
      <c r="G6" s="21">
        <f t="shared" si="2"/>
        <v>3.228059499020008</v>
      </c>
      <c r="H6" s="23">
        <f t="shared" si="3"/>
        <v>-0.80077383431332594</v>
      </c>
      <c r="I6" s="21"/>
      <c r="J6" s="20" t="s">
        <v>62</v>
      </c>
      <c r="K6" s="21">
        <v>58.764499999999998</v>
      </c>
      <c r="L6" s="21">
        <v>100.59990000000001</v>
      </c>
      <c r="M6" s="28">
        <f t="shared" si="4"/>
        <v>0.58414073970252456</v>
      </c>
      <c r="N6" s="26">
        <v>3.2502589609790827E-2</v>
      </c>
      <c r="O6" s="21">
        <f t="shared" si="5"/>
        <v>5.5774443770401056</v>
      </c>
      <c r="P6" s="21"/>
      <c r="Q6" s="20" t="s">
        <v>62</v>
      </c>
      <c r="R6" s="21">
        <v>100.59990000000001</v>
      </c>
      <c r="S6" s="21">
        <v>5.2266000000000004</v>
      </c>
      <c r="T6" s="21">
        <f t="shared" si="6"/>
        <v>19.247675353001952</v>
      </c>
      <c r="U6" s="21">
        <v>5.2266000000000004</v>
      </c>
      <c r="V6" s="21"/>
      <c r="W6" s="20" t="s">
        <v>62</v>
      </c>
      <c r="X6" s="24">
        <v>414</v>
      </c>
      <c r="Y6" s="26">
        <f t="shared" si="7"/>
        <v>3.1949374903534493E-2</v>
      </c>
      <c r="Z6" s="21">
        <f t="shared" si="8"/>
        <v>5.4825127334465185</v>
      </c>
      <c r="AB6" s="20" t="s">
        <v>62</v>
      </c>
      <c r="AC6" s="27">
        <v>0</v>
      </c>
      <c r="AD6" s="27">
        <v>0</v>
      </c>
      <c r="AE6" s="27">
        <v>1</v>
      </c>
      <c r="AF6" s="24">
        <f>VLOOKUP(A6,'[1]COA enrollments for transfer st'!$A$2:$B$44,2,FALSE)</f>
        <v>206</v>
      </c>
      <c r="AG6" s="28">
        <f t="shared" si="9"/>
        <v>4.7951582867783983E-2</v>
      </c>
      <c r="AH6" s="24">
        <f t="shared" si="10"/>
        <v>18.844972067039105</v>
      </c>
      <c r="AI6" s="24">
        <v>4.9612430167597763</v>
      </c>
      <c r="AJ6" s="28">
        <f t="shared" si="11"/>
        <v>1.4370001496769808E-2</v>
      </c>
      <c r="AK6" s="21">
        <f t="shared" si="12"/>
        <v>2.4658922568456996</v>
      </c>
      <c r="AM6" s="20" t="s">
        <v>62</v>
      </c>
      <c r="AN6" s="28">
        <v>0.73</v>
      </c>
      <c r="AO6" s="28">
        <v>0.74</v>
      </c>
      <c r="AP6" s="28">
        <v>0.72799999999999998</v>
      </c>
      <c r="AQ6" s="28">
        <f t="shared" si="13"/>
        <v>0.73266666666666669</v>
      </c>
      <c r="AR6" s="26">
        <f t="shared" si="14"/>
        <v>6.3875968992248566E-3</v>
      </c>
      <c r="AS6" s="21">
        <v>4.2266000000000004</v>
      </c>
      <c r="AT6" s="21">
        <f>AS6</f>
        <v>4.2266000000000004</v>
      </c>
      <c r="AV6" s="20" t="s">
        <v>62</v>
      </c>
      <c r="AW6" s="28">
        <v>0.89</v>
      </c>
      <c r="AX6" s="28">
        <v>0.89</v>
      </c>
      <c r="AY6" s="28">
        <v>0.91</v>
      </c>
      <c r="AZ6" s="28">
        <f t="shared" si="15"/>
        <v>0.89666666666666661</v>
      </c>
      <c r="BA6" s="26">
        <f t="shared" si="16"/>
        <v>6.9689922480620003E-2</v>
      </c>
      <c r="BB6" s="21">
        <v>4.2266000000000004</v>
      </c>
      <c r="BC6" s="21">
        <f t="shared" si="17"/>
        <v>4.0152700000000001</v>
      </c>
      <c r="BD6" s="84"/>
      <c r="BE6" s="20" t="s">
        <v>62</v>
      </c>
      <c r="BF6" s="30">
        <v>1</v>
      </c>
      <c r="BG6" s="29">
        <f t="shared" si="18"/>
        <v>3.228059499020008</v>
      </c>
      <c r="BH6" s="29">
        <f t="shared" si="19"/>
        <v>5.5774443770401056</v>
      </c>
      <c r="BI6" s="29">
        <f t="shared" si="20"/>
        <v>5.2266000000000004</v>
      </c>
      <c r="BJ6" s="29">
        <f t="shared" si="21"/>
        <v>5.4825127334465185</v>
      </c>
      <c r="BK6" s="29">
        <f t="shared" si="22"/>
        <v>2.4658922568456996</v>
      </c>
      <c r="BL6" s="29">
        <f t="shared" si="23"/>
        <v>4.2266000000000004</v>
      </c>
      <c r="BM6" s="29">
        <f t="shared" si="24"/>
        <v>4.0152700000000001</v>
      </c>
      <c r="BN6" s="68">
        <f t="shared" si="25"/>
        <v>4.2904368114882345</v>
      </c>
      <c r="BO6" s="69">
        <v>4.2904368114882345</v>
      </c>
      <c r="BP6" s="21">
        <v>3.6914786898081036</v>
      </c>
      <c r="BQ6" s="21">
        <f t="shared" si="26"/>
        <v>0.59895812168013096</v>
      </c>
    </row>
    <row r="7" spans="1:107" s="25" customFormat="1" ht="15" customHeight="1" x14ac:dyDescent="0.25">
      <c r="A7" s="20" t="s">
        <v>63</v>
      </c>
      <c r="B7" s="21">
        <v>4.4768999999999997</v>
      </c>
      <c r="C7" s="21">
        <v>5.2321999999999997</v>
      </c>
      <c r="D7" s="21">
        <v>4.5388000000000002</v>
      </c>
      <c r="E7" s="21">
        <f t="shared" si="0"/>
        <v>4.7492999999999999</v>
      </c>
      <c r="F7" s="22">
        <f t="shared" si="1"/>
        <v>2.2175557626271065E-2</v>
      </c>
      <c r="G7" s="21">
        <f t="shared" si="2"/>
        <v>3.8053256886681144</v>
      </c>
      <c r="H7" s="23">
        <f t="shared" si="3"/>
        <v>-0.94397431133188547</v>
      </c>
      <c r="I7" s="21"/>
      <c r="J7" s="20" t="s">
        <v>63</v>
      </c>
      <c r="K7" s="21">
        <v>49.294600000000003</v>
      </c>
      <c r="L7" s="21">
        <v>93.814300000000003</v>
      </c>
      <c r="M7" s="28">
        <f t="shared" si="4"/>
        <v>0.52544867893274272</v>
      </c>
      <c r="N7" s="26">
        <v>2.7264796837866315E-2</v>
      </c>
      <c r="O7" s="21">
        <f t="shared" si="5"/>
        <v>4.6786391373778597</v>
      </c>
      <c r="P7" s="21"/>
      <c r="Q7" s="20" t="s">
        <v>63</v>
      </c>
      <c r="R7" s="21">
        <v>93.814300000000003</v>
      </c>
      <c r="S7" s="21">
        <v>5.3388</v>
      </c>
      <c r="T7" s="21">
        <f t="shared" si="6"/>
        <v>17.572169775979621</v>
      </c>
      <c r="U7" s="21">
        <v>5.3388</v>
      </c>
      <c r="V7" s="21"/>
      <c r="W7" s="20" t="s">
        <v>63</v>
      </c>
      <c r="X7" s="24">
        <v>263</v>
      </c>
      <c r="Y7" s="26">
        <f t="shared" si="7"/>
        <v>2.0296342028090754E-2</v>
      </c>
      <c r="Z7" s="21">
        <f t="shared" si="8"/>
        <v>3.4828522920203731</v>
      </c>
      <c r="AB7" s="20" t="s">
        <v>63</v>
      </c>
      <c r="AC7" s="27">
        <v>6</v>
      </c>
      <c r="AD7" s="27">
        <v>5</v>
      </c>
      <c r="AE7" s="27">
        <v>2</v>
      </c>
      <c r="AF7" s="24">
        <f>VLOOKUP(A7,'[1]COA enrollments for transfer st'!$A$2:$B$44,2,FALSE)</f>
        <v>171</v>
      </c>
      <c r="AG7" s="28">
        <f t="shared" si="9"/>
        <v>3.9804469273743016E-2</v>
      </c>
      <c r="AH7" s="24">
        <f t="shared" si="10"/>
        <v>15.643156424581006</v>
      </c>
      <c r="AI7" s="24">
        <v>7.160789106145252</v>
      </c>
      <c r="AJ7" s="28">
        <f t="shared" si="11"/>
        <v>2.0740880828805944E-2</v>
      </c>
      <c r="AK7" s="21">
        <f t="shared" si="12"/>
        <v>3.5591351502231006</v>
      </c>
      <c r="AM7" s="20" t="s">
        <v>63</v>
      </c>
      <c r="AN7" s="28">
        <v>0.75</v>
      </c>
      <c r="AO7" s="28">
        <v>0.75</v>
      </c>
      <c r="AP7" s="28">
        <v>0.65500000000000003</v>
      </c>
      <c r="AQ7" s="28">
        <f t="shared" si="13"/>
        <v>0.71833333333333338</v>
      </c>
      <c r="AR7" s="26">
        <f t="shared" si="14"/>
        <v>-7.9457364341084524E-3</v>
      </c>
      <c r="AS7" s="21">
        <v>4.5388000000000002</v>
      </c>
      <c r="AT7" s="83">
        <f>AS7-(AS7*0.1)</f>
        <v>4.0849200000000003</v>
      </c>
      <c r="AV7" s="20" t="s">
        <v>63</v>
      </c>
      <c r="AW7" s="28">
        <v>0.83</v>
      </c>
      <c r="AX7" s="28">
        <v>0.79</v>
      </c>
      <c r="AY7" s="28">
        <v>0.86899999999999999</v>
      </c>
      <c r="AZ7" s="28">
        <f t="shared" si="15"/>
        <v>0.82966666666666666</v>
      </c>
      <c r="BA7" s="26">
        <f t="shared" si="16"/>
        <v>2.689922480620055E-3</v>
      </c>
      <c r="BB7" s="21">
        <v>4.5388000000000002</v>
      </c>
      <c r="BC7" s="21">
        <f t="shared" si="17"/>
        <v>4.3118600000000002</v>
      </c>
      <c r="BD7" s="84"/>
      <c r="BE7" s="20" t="s">
        <v>63</v>
      </c>
      <c r="BF7" s="30">
        <v>1</v>
      </c>
      <c r="BG7" s="29">
        <f t="shared" si="18"/>
        <v>3.8053256886681144</v>
      </c>
      <c r="BH7" s="29">
        <f t="shared" si="19"/>
        <v>4.6786391373778597</v>
      </c>
      <c r="BI7" s="29">
        <f t="shared" si="20"/>
        <v>5.3388</v>
      </c>
      <c r="BJ7" s="29">
        <f t="shared" si="21"/>
        <v>3.4828522920203731</v>
      </c>
      <c r="BK7" s="29">
        <f t="shared" si="22"/>
        <v>3.5591351502231006</v>
      </c>
      <c r="BL7" s="29">
        <f t="shared" si="23"/>
        <v>4.0849200000000003</v>
      </c>
      <c r="BM7" s="29">
        <f t="shared" si="24"/>
        <v>4.3118600000000002</v>
      </c>
      <c r="BN7" s="68">
        <f t="shared" si="25"/>
        <v>4.2977720801291621</v>
      </c>
      <c r="BO7" s="69">
        <v>4.2977720801291621</v>
      </c>
      <c r="BP7" s="21">
        <v>4.5768212486935589</v>
      </c>
      <c r="BQ7" s="21">
        <f t="shared" si="26"/>
        <v>-0.27904916856439677</v>
      </c>
    </row>
    <row r="8" spans="1:107" s="25" customFormat="1" ht="15.75" customHeight="1" x14ac:dyDescent="0.25">
      <c r="A8" s="20" t="s">
        <v>64</v>
      </c>
      <c r="B8" s="21">
        <v>1.4</v>
      </c>
      <c r="C8" s="21">
        <v>1.2</v>
      </c>
      <c r="D8" s="21">
        <v>0.8</v>
      </c>
      <c r="E8" s="21">
        <f t="shared" si="0"/>
        <v>1.1333333333333331</v>
      </c>
      <c r="F8" s="22">
        <f t="shared" si="1"/>
        <v>5.291790083403281E-3</v>
      </c>
      <c r="G8" s="21">
        <f t="shared" si="2"/>
        <v>0.90807117831200301</v>
      </c>
      <c r="H8" s="23">
        <f t="shared" si="3"/>
        <v>-0.22526215502133007</v>
      </c>
      <c r="I8" s="21"/>
      <c r="J8" s="20" t="s">
        <v>64</v>
      </c>
      <c r="K8" s="21">
        <v>15.382999999999999</v>
      </c>
      <c r="L8" s="21">
        <v>29.168500000000002</v>
      </c>
      <c r="M8" s="28">
        <f t="shared" si="4"/>
        <v>0.5273839930061538</v>
      </c>
      <c r="N8" s="26">
        <v>8.5083228133892453E-3</v>
      </c>
      <c r="O8" s="21">
        <f t="shared" si="5"/>
        <v>1.4600281947775944</v>
      </c>
      <c r="P8" s="21"/>
      <c r="Q8" s="20" t="s">
        <v>64</v>
      </c>
      <c r="R8" s="21">
        <v>29.168500000000002</v>
      </c>
      <c r="S8" s="21">
        <v>1.6</v>
      </c>
      <c r="T8" s="21">
        <f t="shared" si="6"/>
        <v>18.2303125</v>
      </c>
      <c r="U8" s="21">
        <v>1.6</v>
      </c>
      <c r="V8" s="21"/>
      <c r="W8" s="20" t="s">
        <v>64</v>
      </c>
      <c r="X8" s="24">
        <v>43</v>
      </c>
      <c r="Y8" s="26">
        <f t="shared" si="7"/>
        <v>3.3184133353912639E-3</v>
      </c>
      <c r="Z8" s="21">
        <f t="shared" si="8"/>
        <v>0.56943972835314083</v>
      </c>
      <c r="AB8" s="20" t="s">
        <v>64</v>
      </c>
      <c r="AC8" s="27">
        <v>0</v>
      </c>
      <c r="AD8" s="27">
        <v>0</v>
      </c>
      <c r="AE8" s="27">
        <v>0</v>
      </c>
      <c r="AF8" s="24">
        <f>VLOOKUP(A8,'[1]COA enrollments for transfer st'!$A$2:$B$44,2,FALSE)</f>
        <v>36</v>
      </c>
      <c r="AG8" s="28">
        <f t="shared" si="9"/>
        <v>8.3798882681564244E-3</v>
      </c>
      <c r="AH8" s="24">
        <f t="shared" si="10"/>
        <v>3.2932960893854748</v>
      </c>
      <c r="AI8" s="24">
        <v>0.8233240223463687</v>
      </c>
      <c r="AJ8" s="28">
        <f t="shared" si="11"/>
        <v>2.38471838478311E-3</v>
      </c>
      <c r="AK8" s="21">
        <f t="shared" si="12"/>
        <v>0.40921767482878174</v>
      </c>
      <c r="AM8" s="20" t="s">
        <v>64</v>
      </c>
      <c r="AN8" s="28">
        <v>0.76</v>
      </c>
      <c r="AO8" s="28">
        <v>0.78</v>
      </c>
      <c r="AP8" s="28">
        <v>0.66800000000000004</v>
      </c>
      <c r="AQ8" s="28">
        <f t="shared" si="13"/>
        <v>0.7360000000000001</v>
      </c>
      <c r="AR8" s="26">
        <f t="shared" si="14"/>
        <v>9.7209302325582669E-3</v>
      </c>
      <c r="AS8" s="21">
        <v>0.8</v>
      </c>
      <c r="AT8" s="21">
        <f>AS8</f>
        <v>0.8</v>
      </c>
      <c r="AV8" s="20" t="s">
        <v>64</v>
      </c>
      <c r="AW8" s="28">
        <v>0.79</v>
      </c>
      <c r="AX8" s="28">
        <v>0.83</v>
      </c>
      <c r="AY8" s="28">
        <v>0.86</v>
      </c>
      <c r="AZ8" s="28">
        <f t="shared" si="15"/>
        <v>0.82666666666666666</v>
      </c>
      <c r="BA8" s="26">
        <f t="shared" si="16"/>
        <v>-3.1007751937994765E-4</v>
      </c>
      <c r="BB8" s="21">
        <v>0.8</v>
      </c>
      <c r="BC8" s="21">
        <f t="shared" si="17"/>
        <v>0.76</v>
      </c>
      <c r="BD8" s="84"/>
      <c r="BE8" s="20" t="s">
        <v>64</v>
      </c>
      <c r="BF8" s="30">
        <v>0</v>
      </c>
      <c r="BG8" s="29">
        <f t="shared" si="18"/>
        <v>0.90807117831200301</v>
      </c>
      <c r="BH8" s="29">
        <f t="shared" si="19"/>
        <v>1.4600281947775944</v>
      </c>
      <c r="BI8" s="29">
        <f t="shared" si="20"/>
        <v>1.6</v>
      </c>
      <c r="BJ8" s="29">
        <f t="shared" si="21"/>
        <v>0.56943972835314083</v>
      </c>
      <c r="BK8" s="29">
        <f t="shared" si="22"/>
        <v>0.40921767482878174</v>
      </c>
      <c r="BL8" s="29">
        <f t="shared" si="23"/>
        <v>0.8</v>
      </c>
      <c r="BM8" s="29">
        <f t="shared" si="24"/>
        <v>0.76</v>
      </c>
      <c r="BN8" s="68">
        <f t="shared" si="25"/>
        <v>1.0268863543739526</v>
      </c>
      <c r="BO8" s="69">
        <v>1.0268863543739526</v>
      </c>
      <c r="BP8" s="21">
        <v>1.0221553689177838</v>
      </c>
      <c r="BQ8" s="21">
        <f t="shared" si="26"/>
        <v>4.7309854561687903E-3</v>
      </c>
    </row>
    <row r="9" spans="1:107" s="25" customFormat="1" ht="15" customHeight="1" x14ac:dyDescent="0.25">
      <c r="A9" s="20" t="s">
        <v>65</v>
      </c>
      <c r="B9" s="21">
        <v>12.8881</v>
      </c>
      <c r="C9" s="21">
        <v>12.077299999999999</v>
      </c>
      <c r="D9" s="21">
        <v>10.9254</v>
      </c>
      <c r="E9" s="21">
        <f t="shared" si="0"/>
        <v>11.9636</v>
      </c>
      <c r="F9" s="22">
        <f t="shared" si="1"/>
        <v>5.5860758683944266E-2</v>
      </c>
      <c r="G9" s="21">
        <f t="shared" si="2"/>
        <v>9.585706190164835</v>
      </c>
      <c r="H9" s="23">
        <f t="shared" si="3"/>
        <v>-2.3778938098351645</v>
      </c>
      <c r="I9" s="21"/>
      <c r="J9" s="20" t="s">
        <v>65</v>
      </c>
      <c r="K9" s="21">
        <v>61.717300000000002</v>
      </c>
      <c r="L9" s="21">
        <v>116.29989999999999</v>
      </c>
      <c r="M9" s="28">
        <f t="shared" si="4"/>
        <v>0.53067371511067507</v>
      </c>
      <c r="N9" s="26">
        <v>3.4135780509054678E-2</v>
      </c>
      <c r="O9" s="21">
        <f t="shared" si="5"/>
        <v>5.8576999353537822</v>
      </c>
      <c r="P9" s="21"/>
      <c r="Q9" s="20" t="s">
        <v>65</v>
      </c>
      <c r="R9" s="21">
        <v>116.29989999999999</v>
      </c>
      <c r="S9" s="21">
        <v>10.9254</v>
      </c>
      <c r="T9" s="21">
        <f t="shared" si="6"/>
        <v>10.644910026177531</v>
      </c>
      <c r="U9" s="21">
        <f>S9-(S9*0.45)</f>
        <v>6.0089699999999997</v>
      </c>
      <c r="V9" s="21"/>
      <c r="W9" s="20" t="s">
        <v>65</v>
      </c>
      <c r="X9" s="24">
        <v>38</v>
      </c>
      <c r="Y9" s="26">
        <f t="shared" si="7"/>
        <v>2.9325513196480938E-3</v>
      </c>
      <c r="Z9" s="21">
        <f t="shared" si="8"/>
        <v>0.50322580645161286</v>
      </c>
      <c r="AB9" s="20" t="s">
        <v>65</v>
      </c>
      <c r="AC9" s="27">
        <v>19</v>
      </c>
      <c r="AD9" s="27">
        <v>13</v>
      </c>
      <c r="AE9" s="27">
        <v>14</v>
      </c>
      <c r="AF9" s="24">
        <f>VLOOKUP(A9,'[1]COA enrollments for transfer st'!$A$2:$B$44,2,FALSE)</f>
        <v>2</v>
      </c>
      <c r="AG9" s="28">
        <f t="shared" si="9"/>
        <v>4.6554934823091247E-4</v>
      </c>
      <c r="AH9" s="24">
        <f t="shared" si="10"/>
        <v>0.18296089385474859</v>
      </c>
      <c r="AI9" s="24">
        <v>11.545740223463687</v>
      </c>
      <c r="AJ9" s="28">
        <f t="shared" si="11"/>
        <v>3.3441680589322773E-2</v>
      </c>
      <c r="AK9" s="21">
        <f t="shared" si="12"/>
        <v>5.7385923891277884</v>
      </c>
      <c r="AM9" s="20" t="s">
        <v>65</v>
      </c>
      <c r="AN9" s="28">
        <v>0.74</v>
      </c>
      <c r="AO9" s="28">
        <v>0.72</v>
      </c>
      <c r="AP9" s="28">
        <v>0.46100000000000002</v>
      </c>
      <c r="AQ9" s="28">
        <f t="shared" si="13"/>
        <v>0.64033333333333331</v>
      </c>
      <c r="AR9" s="26">
        <f t="shared" si="14"/>
        <v>-8.5945736434108522E-2</v>
      </c>
      <c r="AS9" s="21">
        <v>10.9254</v>
      </c>
      <c r="AT9" s="83">
        <f>AS9-(AS9*0.25)</f>
        <v>8.1940500000000007</v>
      </c>
      <c r="AV9" s="20" t="s">
        <v>65</v>
      </c>
      <c r="AW9" s="28">
        <v>0.86</v>
      </c>
      <c r="AX9" s="28">
        <v>0.84</v>
      </c>
      <c r="AY9" s="28">
        <v>0.90600000000000003</v>
      </c>
      <c r="AZ9" s="28">
        <f t="shared" si="15"/>
        <v>0.86866666666666659</v>
      </c>
      <c r="BA9" s="26">
        <f t="shared" si="16"/>
        <v>4.1689922480619979E-2</v>
      </c>
      <c r="BB9" s="21">
        <v>10.9254</v>
      </c>
      <c r="BC9" s="21">
        <f t="shared" si="17"/>
        <v>10.37913</v>
      </c>
      <c r="BD9" s="84"/>
      <c r="BE9" s="20" t="s">
        <v>65</v>
      </c>
      <c r="BF9" s="30">
        <v>4</v>
      </c>
      <c r="BG9" s="29">
        <f t="shared" si="18"/>
        <v>9.585706190164835</v>
      </c>
      <c r="BH9" s="29">
        <f t="shared" si="19"/>
        <v>5.8576999353537822</v>
      </c>
      <c r="BI9" s="29">
        <f t="shared" si="20"/>
        <v>6.0089699999999997</v>
      </c>
      <c r="BJ9" s="29">
        <f t="shared" si="21"/>
        <v>0.50322580645161286</v>
      </c>
      <c r="BK9" s="29">
        <f t="shared" si="22"/>
        <v>5.7385923891277884</v>
      </c>
      <c r="BL9" s="29">
        <f t="shared" si="23"/>
        <v>8.1940500000000007</v>
      </c>
      <c r="BM9" s="29">
        <f t="shared" si="24"/>
        <v>10.37913</v>
      </c>
      <c r="BN9" s="68">
        <f t="shared" si="25"/>
        <v>6.9659388606345285</v>
      </c>
      <c r="BO9" s="69">
        <v>8</v>
      </c>
      <c r="BP9" s="21">
        <v>9.3000000000000007</v>
      </c>
      <c r="BQ9" s="21">
        <f t="shared" si="26"/>
        <v>-1.3000000000000007</v>
      </c>
    </row>
    <row r="10" spans="1:107" s="25" customFormat="1" ht="15" customHeight="1" x14ac:dyDescent="0.25">
      <c r="A10" s="20" t="s">
        <v>66</v>
      </c>
      <c r="B10" s="21">
        <v>1.4373</v>
      </c>
      <c r="C10" s="21">
        <v>1.2646999999999999</v>
      </c>
      <c r="D10" s="21">
        <v>1.94</v>
      </c>
      <c r="E10" s="21">
        <f t="shared" si="0"/>
        <v>1.5473333333333332</v>
      </c>
      <c r="F10" s="22">
        <f t="shared" si="1"/>
        <v>7.2248498726935392E-3</v>
      </c>
      <c r="G10" s="21">
        <f t="shared" si="2"/>
        <v>1.2397842381542112</v>
      </c>
      <c r="H10" s="23">
        <f t="shared" si="3"/>
        <v>-0.30754909517912199</v>
      </c>
      <c r="I10" s="21"/>
      <c r="J10" s="20" t="s">
        <v>66</v>
      </c>
      <c r="K10" s="21">
        <v>13.3772</v>
      </c>
      <c r="L10" s="21">
        <v>20.1113</v>
      </c>
      <c r="M10" s="28">
        <f t="shared" si="4"/>
        <v>0.66515839353995021</v>
      </c>
      <c r="N10" s="26">
        <v>7.3989167223084329E-3</v>
      </c>
      <c r="O10" s="21">
        <f t="shared" si="5"/>
        <v>1.2696541095481271</v>
      </c>
      <c r="P10" s="21"/>
      <c r="Q10" s="20" t="s">
        <v>66</v>
      </c>
      <c r="R10" s="21">
        <v>20.1113</v>
      </c>
      <c r="S10" s="21">
        <v>1.94</v>
      </c>
      <c r="T10" s="21">
        <f t="shared" si="6"/>
        <v>10.366649484536083</v>
      </c>
      <c r="U10" s="21">
        <f>S10-(S10*0.45)</f>
        <v>1.0669999999999999</v>
      </c>
      <c r="V10" s="21"/>
      <c r="W10" s="20" t="s">
        <v>66</v>
      </c>
      <c r="X10" s="24">
        <v>2</v>
      </c>
      <c r="Y10" s="26">
        <f t="shared" si="7"/>
        <v>1.543448062972681E-4</v>
      </c>
      <c r="Z10" s="21">
        <f t="shared" si="8"/>
        <v>2.6485568760611203E-2</v>
      </c>
      <c r="AB10" s="20" t="s">
        <v>66</v>
      </c>
      <c r="AC10" s="27">
        <v>0</v>
      </c>
      <c r="AD10" s="27">
        <v>0</v>
      </c>
      <c r="AE10" s="27">
        <v>0</v>
      </c>
      <c r="AF10" s="24">
        <f>VLOOKUP(A10,'[1]COA enrollments for transfer st'!$A$2:$B$44,2,FALSE)</f>
        <v>25</v>
      </c>
      <c r="AG10" s="28">
        <f t="shared" si="9"/>
        <v>5.8193668528864059E-3</v>
      </c>
      <c r="AH10" s="24">
        <f t="shared" si="10"/>
        <v>2.2870111731843576</v>
      </c>
      <c r="AI10" s="24">
        <v>0.57175279329608941</v>
      </c>
      <c r="AJ10" s="28">
        <f t="shared" si="11"/>
        <v>1.6560544338771598E-3</v>
      </c>
      <c r="AK10" s="21">
        <f t="shared" si="12"/>
        <v>0.28417894085332068</v>
      </c>
      <c r="AM10" s="20" t="s">
        <v>66</v>
      </c>
      <c r="AN10" s="28">
        <v>0.89</v>
      </c>
      <c r="AO10" s="28">
        <v>0.92</v>
      </c>
      <c r="AP10" s="28">
        <v>0.90500000000000003</v>
      </c>
      <c r="AQ10" s="28">
        <f t="shared" si="13"/>
        <v>0.90499999999999992</v>
      </c>
      <c r="AR10" s="26">
        <f t="shared" si="14"/>
        <v>0.17872093023255808</v>
      </c>
      <c r="AS10" s="21">
        <v>1.94</v>
      </c>
      <c r="AT10" s="21">
        <f>AS10</f>
        <v>1.94</v>
      </c>
      <c r="AV10" s="20" t="s">
        <v>66</v>
      </c>
      <c r="AW10" s="28">
        <v>0.82</v>
      </c>
      <c r="AX10" s="28">
        <v>0.94</v>
      </c>
      <c r="AY10" s="28">
        <v>0.94699999999999995</v>
      </c>
      <c r="AZ10" s="28">
        <f t="shared" si="15"/>
        <v>0.90233333333333332</v>
      </c>
      <c r="BA10" s="26">
        <f t="shared" si="16"/>
        <v>7.5356589147286712E-2</v>
      </c>
      <c r="BB10" s="21">
        <v>1.94</v>
      </c>
      <c r="BC10" s="21">
        <f t="shared" si="17"/>
        <v>1.843</v>
      </c>
      <c r="BD10" s="84"/>
      <c r="BE10" s="20" t="s">
        <v>66</v>
      </c>
      <c r="BF10" s="30">
        <v>0</v>
      </c>
      <c r="BG10" s="29">
        <f t="shared" si="18"/>
        <v>1.2397842381542112</v>
      </c>
      <c r="BH10" s="29">
        <f t="shared" si="19"/>
        <v>1.2696541095481271</v>
      </c>
      <c r="BI10" s="29">
        <f t="shared" si="20"/>
        <v>1.0669999999999999</v>
      </c>
      <c r="BJ10" s="29">
        <f t="shared" si="21"/>
        <v>2.6485568760611203E-2</v>
      </c>
      <c r="BK10" s="29">
        <f t="shared" si="22"/>
        <v>0.28417894085332068</v>
      </c>
      <c r="BL10" s="29">
        <f t="shared" si="23"/>
        <v>1.94</v>
      </c>
      <c r="BM10" s="29">
        <f t="shared" si="24"/>
        <v>1.843</v>
      </c>
      <c r="BN10" s="68">
        <f t="shared" si="25"/>
        <v>1.1130279214547587</v>
      </c>
      <c r="BO10" s="69">
        <v>1</v>
      </c>
      <c r="BP10" s="21">
        <v>0.7</v>
      </c>
      <c r="BQ10" s="21">
        <f t="shared" si="26"/>
        <v>0.30000000000000004</v>
      </c>
    </row>
    <row r="11" spans="1:107" s="25" customFormat="1" ht="15" customHeight="1" x14ac:dyDescent="0.25">
      <c r="A11" s="20" t="s">
        <v>67</v>
      </c>
      <c r="B11" s="21">
        <v>4.6059999999999999</v>
      </c>
      <c r="C11" s="21">
        <v>4.6134000000000004</v>
      </c>
      <c r="D11" s="21">
        <v>4.6134000000000004</v>
      </c>
      <c r="E11" s="21">
        <f t="shared" si="0"/>
        <v>4.6109333333333336</v>
      </c>
      <c r="F11" s="22">
        <f t="shared" si="1"/>
        <v>2.1529492313441447E-2</v>
      </c>
      <c r="G11" s="21">
        <f t="shared" si="2"/>
        <v>3.694460880986552</v>
      </c>
      <c r="H11" s="23">
        <f t="shared" si="3"/>
        <v>-0.91647245234678154</v>
      </c>
      <c r="I11" s="21"/>
      <c r="J11" s="20" t="s">
        <v>67</v>
      </c>
      <c r="K11" s="21">
        <v>20.039400000000001</v>
      </c>
      <c r="L11" s="21">
        <v>39.96</v>
      </c>
      <c r="M11" s="28">
        <f t="shared" si="4"/>
        <v>0.50148648648648653</v>
      </c>
      <c r="N11" s="26">
        <v>1.1083773268324285E-2</v>
      </c>
      <c r="O11" s="21">
        <f t="shared" si="5"/>
        <v>1.9019754928444472</v>
      </c>
      <c r="P11" s="21"/>
      <c r="Q11" s="20" t="s">
        <v>67</v>
      </c>
      <c r="R11" s="21">
        <v>39.96</v>
      </c>
      <c r="S11" s="21">
        <v>4.6134000000000004</v>
      </c>
      <c r="T11" s="21">
        <f t="shared" si="6"/>
        <v>8.6617245415528679</v>
      </c>
      <c r="U11" s="21">
        <f>S11-(S11*0.45)</f>
        <v>2.5373700000000001</v>
      </c>
      <c r="V11" s="21"/>
      <c r="W11" s="20" t="s">
        <v>67</v>
      </c>
      <c r="X11" s="24">
        <v>2</v>
      </c>
      <c r="Y11" s="26">
        <f t="shared" si="7"/>
        <v>1.543448062972681E-4</v>
      </c>
      <c r="Z11" s="21">
        <f t="shared" si="8"/>
        <v>2.6485568760611203E-2</v>
      </c>
      <c r="AB11" s="20" t="s">
        <v>67</v>
      </c>
      <c r="AC11" s="27">
        <v>8</v>
      </c>
      <c r="AD11" s="27">
        <v>1</v>
      </c>
      <c r="AE11" s="27">
        <v>8</v>
      </c>
      <c r="AF11" s="24">
        <v>0</v>
      </c>
      <c r="AG11" s="28">
        <f t="shared" si="9"/>
        <v>0</v>
      </c>
      <c r="AH11" s="24">
        <f t="shared" si="10"/>
        <v>0</v>
      </c>
      <c r="AI11" s="24">
        <v>4.25</v>
      </c>
      <c r="AJ11" s="28">
        <f t="shared" si="11"/>
        <v>1.2309920347574221E-2</v>
      </c>
      <c r="AK11" s="21">
        <f t="shared" si="12"/>
        <v>2.1123823316437367</v>
      </c>
      <c r="AM11" s="20" t="s">
        <v>67</v>
      </c>
      <c r="AN11" s="28">
        <v>0.68</v>
      </c>
      <c r="AO11" s="28">
        <v>0.61</v>
      </c>
      <c r="AP11" s="28">
        <v>0.36499999999999999</v>
      </c>
      <c r="AQ11" s="28">
        <f t="shared" si="13"/>
        <v>0.55166666666666664</v>
      </c>
      <c r="AR11" s="26">
        <f t="shared" si="14"/>
        <v>-0.17461240310077519</v>
      </c>
      <c r="AS11" s="21">
        <v>4.6134000000000004</v>
      </c>
      <c r="AT11" s="83">
        <f>AS11-(AS11*0.4)</f>
        <v>2.7680400000000001</v>
      </c>
      <c r="AV11" s="20" t="s">
        <v>67</v>
      </c>
      <c r="AW11" s="28">
        <v>0.86</v>
      </c>
      <c r="AX11" s="28">
        <v>0.89</v>
      </c>
      <c r="AY11" s="28">
        <v>0.82299999999999995</v>
      </c>
      <c r="AZ11" s="28">
        <f t="shared" si="15"/>
        <v>0.85766666666666669</v>
      </c>
      <c r="BA11" s="26">
        <f t="shared" si="16"/>
        <v>3.068992248062008E-2</v>
      </c>
      <c r="BB11" s="21">
        <v>4.6134000000000004</v>
      </c>
      <c r="BC11" s="21">
        <f t="shared" si="17"/>
        <v>4.3827300000000005</v>
      </c>
      <c r="BD11" s="84"/>
      <c r="BE11" s="20" t="s">
        <v>67</v>
      </c>
      <c r="BF11" s="30">
        <v>1</v>
      </c>
      <c r="BG11" s="29">
        <f t="shared" si="18"/>
        <v>3.694460880986552</v>
      </c>
      <c r="BH11" s="29">
        <f t="shared" si="19"/>
        <v>1.9019754928444472</v>
      </c>
      <c r="BI11" s="29">
        <f t="shared" si="20"/>
        <v>2.5373700000000001</v>
      </c>
      <c r="BJ11" s="29">
        <f t="shared" si="21"/>
        <v>2.6485568760611203E-2</v>
      </c>
      <c r="BK11" s="29">
        <f t="shared" si="22"/>
        <v>2.1123823316437367</v>
      </c>
      <c r="BL11" s="29">
        <f t="shared" si="23"/>
        <v>2.7680400000000001</v>
      </c>
      <c r="BM11" s="29">
        <f t="shared" si="24"/>
        <v>4.3827300000000005</v>
      </c>
      <c r="BN11" s="68">
        <f t="shared" si="25"/>
        <v>2.6771190595715173</v>
      </c>
      <c r="BO11" s="69">
        <v>2</v>
      </c>
      <c r="BP11" s="21">
        <v>3.9022614099596207</v>
      </c>
      <c r="BQ11" s="21">
        <f t="shared" si="26"/>
        <v>-1.9022614099596207</v>
      </c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</row>
    <row r="12" spans="1:107" s="25" customFormat="1" ht="15" customHeight="1" x14ac:dyDescent="0.25">
      <c r="A12" s="20" t="s">
        <v>68</v>
      </c>
      <c r="B12" s="21">
        <v>14.8</v>
      </c>
      <c r="C12" s="21">
        <v>13.0785</v>
      </c>
      <c r="D12" s="21">
        <v>11.7738</v>
      </c>
      <c r="E12" s="21">
        <f t="shared" si="0"/>
        <v>13.217433333333334</v>
      </c>
      <c r="F12" s="22">
        <f t="shared" si="1"/>
        <v>6.1715190565921167E-2</v>
      </c>
      <c r="G12" s="21">
        <f t="shared" si="2"/>
        <v>10.590326701112073</v>
      </c>
      <c r="H12" s="23">
        <f t="shared" si="3"/>
        <v>-2.6271066322212615</v>
      </c>
      <c r="I12" s="21"/>
      <c r="J12" s="20" t="s">
        <v>68</v>
      </c>
      <c r="K12" s="21">
        <v>95.790599999999998</v>
      </c>
      <c r="L12" s="21">
        <v>206.51849999999999</v>
      </c>
      <c r="M12" s="28">
        <f t="shared" si="4"/>
        <v>0.46383544331379517</v>
      </c>
      <c r="N12" s="26">
        <v>5.2981690651254236E-2</v>
      </c>
      <c r="O12" s="21">
        <f t="shared" si="5"/>
        <v>9.0916581157552265</v>
      </c>
      <c r="P12" s="21"/>
      <c r="Q12" s="20" t="s">
        <v>68</v>
      </c>
      <c r="R12" s="21">
        <v>206.51849999999999</v>
      </c>
      <c r="S12" s="21">
        <v>12.8406</v>
      </c>
      <c r="T12" s="21">
        <f t="shared" si="6"/>
        <v>16.083243773655436</v>
      </c>
      <c r="U12" s="21">
        <f>S12-(S12*0.1)</f>
        <v>11.55654</v>
      </c>
      <c r="V12" s="21"/>
      <c r="W12" s="20" t="s">
        <v>68</v>
      </c>
      <c r="X12" s="24">
        <v>1269</v>
      </c>
      <c r="Y12" s="26">
        <f t="shared" si="7"/>
        <v>9.7931779595616608E-2</v>
      </c>
      <c r="Z12" s="21">
        <f t="shared" si="8"/>
        <v>16.805093378607811</v>
      </c>
      <c r="AB12" s="20" t="s">
        <v>68</v>
      </c>
      <c r="AC12" s="27">
        <v>0</v>
      </c>
      <c r="AD12" s="27">
        <v>2</v>
      </c>
      <c r="AE12" s="27">
        <v>4</v>
      </c>
      <c r="AF12" s="24">
        <f>VLOOKUP(A12,'[1]COA enrollments for transfer st'!$A$2:$B$44,2,FALSE)</f>
        <v>160</v>
      </c>
      <c r="AG12" s="28">
        <f t="shared" si="9"/>
        <v>3.7243947858473E-2</v>
      </c>
      <c r="AH12" s="24">
        <f t="shared" si="10"/>
        <v>14.636871508379889</v>
      </c>
      <c r="AI12" s="24">
        <v>5.1592178770949726</v>
      </c>
      <c r="AJ12" s="28">
        <f t="shared" si="11"/>
        <v>1.4943426146545901E-2</v>
      </c>
      <c r="AK12" s="21">
        <f t="shared" si="12"/>
        <v>2.564291926747277</v>
      </c>
      <c r="AM12" s="20" t="s">
        <v>68</v>
      </c>
      <c r="AN12" s="28">
        <v>0.72</v>
      </c>
      <c r="AO12" s="28">
        <v>0.75</v>
      </c>
      <c r="AP12" s="28">
        <v>0.72199999999999998</v>
      </c>
      <c r="AQ12" s="28">
        <f t="shared" si="13"/>
        <v>0.73066666666666669</v>
      </c>
      <c r="AR12" s="26">
        <f t="shared" si="14"/>
        <v>4.3875968992248549E-3</v>
      </c>
      <c r="AS12" s="21">
        <v>11.7738</v>
      </c>
      <c r="AT12" s="83">
        <f>AS12</f>
        <v>11.7738</v>
      </c>
      <c r="AV12" s="20" t="s">
        <v>68</v>
      </c>
      <c r="AW12" s="28">
        <v>0.8</v>
      </c>
      <c r="AX12" s="28">
        <v>0.82</v>
      </c>
      <c r="AY12" s="28">
        <v>0.89200000000000002</v>
      </c>
      <c r="AZ12" s="28">
        <f t="shared" si="15"/>
        <v>0.83733333333333337</v>
      </c>
      <c r="BA12" s="26">
        <f t="shared" si="16"/>
        <v>1.0356589147286765E-2</v>
      </c>
      <c r="BB12" s="21">
        <v>11.7738</v>
      </c>
      <c r="BC12" s="21">
        <f t="shared" si="17"/>
        <v>11.18511</v>
      </c>
      <c r="BD12" s="84"/>
      <c r="BE12" s="20" t="s">
        <v>68</v>
      </c>
      <c r="BF12" s="30">
        <v>2</v>
      </c>
      <c r="BG12" s="29">
        <f t="shared" si="18"/>
        <v>10.590326701112073</v>
      </c>
      <c r="BH12" s="29">
        <f t="shared" si="19"/>
        <v>9.0916581157552265</v>
      </c>
      <c r="BI12" s="29">
        <f t="shared" si="20"/>
        <v>11.55654</v>
      </c>
      <c r="BJ12" s="29">
        <f t="shared" si="21"/>
        <v>16.805093378607811</v>
      </c>
      <c r="BK12" s="29">
        <f t="shared" si="22"/>
        <v>2.564291926747277</v>
      </c>
      <c r="BL12" s="29">
        <f t="shared" si="23"/>
        <v>11.7738</v>
      </c>
      <c r="BM12" s="29">
        <f t="shared" si="24"/>
        <v>11.18511</v>
      </c>
      <c r="BN12" s="68">
        <f t="shared" si="25"/>
        <v>10.678712017389049</v>
      </c>
      <c r="BO12" s="69">
        <v>10.199999999999999</v>
      </c>
      <c r="BP12" s="21">
        <v>11.716418416188462</v>
      </c>
      <c r="BQ12" s="21">
        <f t="shared" si="26"/>
        <v>-1.5164184161884631</v>
      </c>
    </row>
    <row r="13" spans="1:107" s="25" customFormat="1" ht="15" customHeight="1" x14ac:dyDescent="0.25">
      <c r="A13" s="20" t="s">
        <v>69</v>
      </c>
      <c r="B13" s="21">
        <v>8.6054999999999993</v>
      </c>
      <c r="C13" s="21">
        <v>7.4401999999999999</v>
      </c>
      <c r="D13" s="21">
        <v>6.5468999999999999</v>
      </c>
      <c r="E13" s="21">
        <f t="shared" si="0"/>
        <v>7.5308666666666673</v>
      </c>
      <c r="F13" s="22">
        <f t="shared" si="1"/>
        <v>3.5163322540675584E-2</v>
      </c>
      <c r="G13" s="21">
        <f t="shared" si="2"/>
        <v>6.0340261479799304</v>
      </c>
      <c r="H13" s="23">
        <f t="shared" si="3"/>
        <v>-1.4968405186867368</v>
      </c>
      <c r="I13" s="21"/>
      <c r="J13" s="20" t="s">
        <v>69</v>
      </c>
      <c r="K13" s="21">
        <v>51.1648</v>
      </c>
      <c r="L13" s="21">
        <v>90.326700000000002</v>
      </c>
      <c r="M13" s="28">
        <f t="shared" si="4"/>
        <v>0.56644159478869482</v>
      </c>
      <c r="N13" s="26">
        <v>2.8299202696645525E-2</v>
      </c>
      <c r="O13" s="21">
        <f t="shared" si="5"/>
        <v>4.856143182744372</v>
      </c>
      <c r="P13" s="21"/>
      <c r="Q13" s="20" t="s">
        <v>69</v>
      </c>
      <c r="R13" s="21">
        <v>90.326700000000002</v>
      </c>
      <c r="S13" s="21">
        <v>6.7295999999999996</v>
      </c>
      <c r="T13" s="21">
        <f t="shared" si="6"/>
        <v>13.422298502139801</v>
      </c>
      <c r="U13" s="21">
        <f>S13-(S13*0.3)</f>
        <v>4.7107200000000002</v>
      </c>
      <c r="V13" s="21"/>
      <c r="W13" s="20" t="s">
        <v>69</v>
      </c>
      <c r="X13" s="24">
        <v>747</v>
      </c>
      <c r="Y13" s="26">
        <f t="shared" si="7"/>
        <v>5.7647785152029632E-2</v>
      </c>
      <c r="Z13" s="21">
        <f t="shared" si="8"/>
        <v>9.8923599320882847</v>
      </c>
      <c r="AB13" s="20" t="s">
        <v>69</v>
      </c>
      <c r="AC13" s="27">
        <v>73</v>
      </c>
      <c r="AD13" s="27">
        <v>55</v>
      </c>
      <c r="AE13" s="27">
        <v>59</v>
      </c>
      <c r="AF13" s="24">
        <f>VLOOKUP(A13,'[1]COA enrollments for transfer st'!$A$2:$B$44,2,FALSE)</f>
        <v>105</v>
      </c>
      <c r="AG13" s="28">
        <f t="shared" si="9"/>
        <v>2.4441340782122904E-2</v>
      </c>
      <c r="AH13" s="24">
        <f t="shared" si="10"/>
        <v>9.6054469273743006</v>
      </c>
      <c r="AI13" s="24">
        <v>49.151361731843572</v>
      </c>
      <c r="AJ13" s="28">
        <f t="shared" si="11"/>
        <v>0.14236455244560051</v>
      </c>
      <c r="AK13" s="21">
        <f t="shared" si="12"/>
        <v>24.429757199665051</v>
      </c>
      <c r="AM13" s="20" t="s">
        <v>69</v>
      </c>
      <c r="AN13" s="28">
        <v>0.65</v>
      </c>
      <c r="AO13" s="28">
        <v>0.63</v>
      </c>
      <c r="AP13" s="28">
        <v>0.50800000000000001</v>
      </c>
      <c r="AQ13" s="28">
        <f t="shared" si="13"/>
        <v>0.59599999999999997</v>
      </c>
      <c r="AR13" s="26">
        <f t="shared" si="14"/>
        <v>-0.13027906976744186</v>
      </c>
      <c r="AS13" s="21">
        <v>6.5468999999999999</v>
      </c>
      <c r="AT13" s="83">
        <f>AS13-(AS13*0.4)</f>
        <v>3.92814</v>
      </c>
      <c r="AV13" s="20" t="s">
        <v>69</v>
      </c>
      <c r="AW13" s="28">
        <v>0.81</v>
      </c>
      <c r="AX13" s="28">
        <v>0.74</v>
      </c>
      <c r="AY13" s="28">
        <v>0.79</v>
      </c>
      <c r="AZ13" s="28">
        <f t="shared" si="15"/>
        <v>0.77999999999999992</v>
      </c>
      <c r="BA13" s="26">
        <f t="shared" si="16"/>
        <v>-4.6976744186046693E-2</v>
      </c>
      <c r="BB13" s="21">
        <v>6.5468999999999999</v>
      </c>
      <c r="BC13" s="83">
        <f>BB13-(BB13*0.45)</f>
        <v>3.6007949999999997</v>
      </c>
      <c r="BD13" s="84"/>
      <c r="BE13" s="20" t="s">
        <v>69</v>
      </c>
      <c r="BF13" s="30">
        <v>3</v>
      </c>
      <c r="BG13" s="29">
        <f t="shared" si="18"/>
        <v>6.0340261479799304</v>
      </c>
      <c r="BH13" s="29">
        <f t="shared" si="19"/>
        <v>4.856143182744372</v>
      </c>
      <c r="BI13" s="29">
        <f t="shared" si="20"/>
        <v>4.7107200000000002</v>
      </c>
      <c r="BJ13" s="29">
        <f t="shared" si="21"/>
        <v>9.8923599320882847</v>
      </c>
      <c r="BK13" s="29">
        <f t="shared" si="22"/>
        <v>24.429757199665051</v>
      </c>
      <c r="BL13" s="29">
        <f t="shared" si="23"/>
        <v>3.92814</v>
      </c>
      <c r="BM13" s="29">
        <f t="shared" si="24"/>
        <v>3.6007949999999997</v>
      </c>
      <c r="BN13" s="68">
        <f t="shared" si="25"/>
        <v>7.3569060684447543</v>
      </c>
      <c r="BO13" s="69">
        <v>7.3569060684447543</v>
      </c>
      <c r="BP13" s="21">
        <v>6.9468858433889338</v>
      </c>
      <c r="BQ13" s="21">
        <f t="shared" si="26"/>
        <v>0.41002022505582048</v>
      </c>
      <c r="DB13" s="75"/>
      <c r="DC13" s="75"/>
    </row>
    <row r="14" spans="1:107" s="25" customFormat="1" ht="15" customHeight="1" x14ac:dyDescent="0.25">
      <c r="A14" s="20" t="s">
        <v>70</v>
      </c>
      <c r="B14" s="21">
        <v>6.9912999999999998</v>
      </c>
      <c r="C14" s="21">
        <v>6.4626000000000001</v>
      </c>
      <c r="D14" s="21">
        <v>6.18</v>
      </c>
      <c r="E14" s="21">
        <f t="shared" si="0"/>
        <v>6.5446333333333335</v>
      </c>
      <c r="F14" s="22">
        <f t="shared" si="1"/>
        <v>3.0558375681921088E-2</v>
      </c>
      <c r="G14" s="21">
        <f t="shared" si="2"/>
        <v>5.2438172670176586</v>
      </c>
      <c r="H14" s="23">
        <f t="shared" si="3"/>
        <v>-1.3008160663156749</v>
      </c>
      <c r="I14" s="21"/>
      <c r="J14" s="20" t="s">
        <v>70</v>
      </c>
      <c r="K14" s="21">
        <v>36.847900000000003</v>
      </c>
      <c r="L14" s="21">
        <v>86.154499999999999</v>
      </c>
      <c r="M14" s="28">
        <f t="shared" si="4"/>
        <v>0.42769559338165741</v>
      </c>
      <c r="N14" s="26">
        <v>2.0380538789279441E-2</v>
      </c>
      <c r="O14" s="21">
        <f t="shared" si="5"/>
        <v>3.4973004562403518</v>
      </c>
      <c r="P14" s="21"/>
      <c r="Q14" s="20" t="s">
        <v>70</v>
      </c>
      <c r="R14" s="21">
        <v>86.154499999999999</v>
      </c>
      <c r="S14" s="21">
        <v>6.18</v>
      </c>
      <c r="T14" s="21">
        <f t="shared" si="6"/>
        <v>13.940857605177994</v>
      </c>
      <c r="U14" s="21">
        <f>S14-(S14*0.3)</f>
        <v>4.3259999999999996</v>
      </c>
      <c r="V14" s="21"/>
      <c r="W14" s="20" t="s">
        <v>70</v>
      </c>
      <c r="X14" s="24">
        <v>691</v>
      </c>
      <c r="Y14" s="26">
        <f t="shared" si="7"/>
        <v>5.3326130575706128E-2</v>
      </c>
      <c r="Z14" s="21">
        <f t="shared" si="8"/>
        <v>9.1507640067911709</v>
      </c>
      <c r="AB14" s="20" t="s">
        <v>70</v>
      </c>
      <c r="AC14" s="27">
        <v>0</v>
      </c>
      <c r="AD14" s="27">
        <v>0</v>
      </c>
      <c r="AE14" s="27">
        <v>0</v>
      </c>
      <c r="AF14" s="24">
        <f>VLOOKUP(A14,'[1]COA enrollments for transfer st'!$A$2:$B$44,2,FALSE)</f>
        <v>104</v>
      </c>
      <c r="AG14" s="28">
        <f t="shared" si="9"/>
        <v>2.4208566108007448E-2</v>
      </c>
      <c r="AH14" s="24">
        <f t="shared" si="10"/>
        <v>9.5139664804469266</v>
      </c>
      <c r="AI14" s="24">
        <v>2.3784916201117317</v>
      </c>
      <c r="AJ14" s="28">
        <f t="shared" si="11"/>
        <v>6.8891864449289837E-3</v>
      </c>
      <c r="AK14" s="21">
        <f t="shared" si="12"/>
        <v>1.1821843939498138</v>
      </c>
      <c r="AM14" s="20" t="s">
        <v>70</v>
      </c>
      <c r="AN14" s="28">
        <v>0.62</v>
      </c>
      <c r="AO14" s="28">
        <v>0.68</v>
      </c>
      <c r="AP14" s="28">
        <v>0.64600000000000002</v>
      </c>
      <c r="AQ14" s="28">
        <f t="shared" si="13"/>
        <v>0.64866666666666672</v>
      </c>
      <c r="AR14" s="26">
        <f t="shared" si="14"/>
        <v>-7.7612403100775107E-2</v>
      </c>
      <c r="AS14" s="21">
        <v>6.18</v>
      </c>
      <c r="AT14" s="83">
        <f>AS14-(AS14*0.25)</f>
        <v>4.6349999999999998</v>
      </c>
      <c r="AV14" s="20" t="s">
        <v>70</v>
      </c>
      <c r="AW14" s="28">
        <v>0.64</v>
      </c>
      <c r="AX14" s="28">
        <v>0.82</v>
      </c>
      <c r="AY14" s="28">
        <v>0.83899999999999997</v>
      </c>
      <c r="AZ14" s="28">
        <f t="shared" si="15"/>
        <v>0.76633333333333331</v>
      </c>
      <c r="BA14" s="26">
        <f t="shared" si="16"/>
        <v>-6.0643410852713298E-2</v>
      </c>
      <c r="BB14" s="21">
        <v>6.18</v>
      </c>
      <c r="BC14" s="83">
        <f>BB14-(BB14*0.5)</f>
        <v>3.09</v>
      </c>
      <c r="BD14" s="84"/>
      <c r="BE14" s="20" t="s">
        <v>70</v>
      </c>
      <c r="BF14" s="30">
        <v>1</v>
      </c>
      <c r="BG14" s="29">
        <f t="shared" si="18"/>
        <v>5.2438172670176586</v>
      </c>
      <c r="BH14" s="29">
        <f t="shared" si="19"/>
        <v>3.4973004562403518</v>
      </c>
      <c r="BI14" s="29">
        <f t="shared" si="20"/>
        <v>4.3259999999999996</v>
      </c>
      <c r="BJ14" s="29">
        <f t="shared" si="21"/>
        <v>9.1507640067911709</v>
      </c>
      <c r="BK14" s="29">
        <f t="shared" si="22"/>
        <v>1.1821843939498138</v>
      </c>
      <c r="BL14" s="29">
        <f t="shared" si="23"/>
        <v>4.6349999999999998</v>
      </c>
      <c r="BM14" s="29">
        <f t="shared" si="24"/>
        <v>3.09</v>
      </c>
      <c r="BN14" s="68">
        <f t="shared" si="25"/>
        <v>4.5479792024525478</v>
      </c>
      <c r="BO14" s="69">
        <v>4.5479792024525478</v>
      </c>
      <c r="BP14" s="21">
        <v>5.4297308116982173</v>
      </c>
      <c r="BQ14" s="21">
        <f t="shared" si="26"/>
        <v>-0.88175160924566942</v>
      </c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DB14" s="75"/>
      <c r="DC14" s="75"/>
    </row>
    <row r="15" spans="1:107" s="25" customFormat="1" ht="15" customHeight="1" x14ac:dyDescent="0.25">
      <c r="A15" s="20" t="s">
        <v>71</v>
      </c>
      <c r="B15" s="21">
        <v>1.3331999999999999</v>
      </c>
      <c r="C15" s="21">
        <v>1.3331999999999999</v>
      </c>
      <c r="D15" s="21">
        <v>1.3331999999999999</v>
      </c>
      <c r="E15" s="21">
        <f t="shared" si="0"/>
        <v>1.3331999999999999</v>
      </c>
      <c r="F15" s="22">
        <f t="shared" si="1"/>
        <v>6.225012828699931E-3</v>
      </c>
      <c r="G15" s="21">
        <f t="shared" si="2"/>
        <v>1.068212201404908</v>
      </c>
      <c r="H15" s="23">
        <f t="shared" si="3"/>
        <v>-0.26498779859509192</v>
      </c>
      <c r="I15" s="21"/>
      <c r="J15" s="20" t="s">
        <v>71</v>
      </c>
      <c r="K15" s="21">
        <v>19.3354</v>
      </c>
      <c r="L15" s="21">
        <v>22.273299999999999</v>
      </c>
      <c r="M15" s="28">
        <f t="shared" si="4"/>
        <v>0.86809767748829314</v>
      </c>
      <c r="N15" s="26">
        <v>1.0694391531301204E-2</v>
      </c>
      <c r="O15" s="21">
        <f t="shared" si="5"/>
        <v>1.8351575867712866</v>
      </c>
      <c r="P15" s="21"/>
      <c r="Q15" s="20" t="s">
        <v>71</v>
      </c>
      <c r="R15" s="21">
        <v>22.273299999999999</v>
      </c>
      <c r="S15" s="21">
        <v>1.3331999999999999</v>
      </c>
      <c r="T15" s="21">
        <f t="shared" si="6"/>
        <v>16.706645664566455</v>
      </c>
      <c r="U15" s="21">
        <f>S15-(S15*0.1)</f>
        <v>1.1998799999999998</v>
      </c>
      <c r="V15" s="21"/>
      <c r="W15" s="20" t="s">
        <v>71</v>
      </c>
      <c r="X15" s="24">
        <v>37</v>
      </c>
      <c r="Y15" s="26">
        <f t="shared" si="7"/>
        <v>2.8553789164994597E-3</v>
      </c>
      <c r="Z15" s="21">
        <f t="shared" si="8"/>
        <v>0.48998302207130728</v>
      </c>
      <c r="AB15" s="20" t="s">
        <v>71</v>
      </c>
      <c r="AC15" s="27">
        <v>0</v>
      </c>
      <c r="AD15" s="27">
        <v>0</v>
      </c>
      <c r="AE15" s="27">
        <v>0</v>
      </c>
      <c r="AF15" s="24">
        <f>VLOOKUP(A15,'[1]COA enrollments for transfer st'!$A$2:$B$44,2,FALSE)</f>
        <v>10</v>
      </c>
      <c r="AG15" s="28">
        <f t="shared" si="9"/>
        <v>2.3277467411545625E-3</v>
      </c>
      <c r="AH15" s="24">
        <f t="shared" si="10"/>
        <v>0.91480446927374304</v>
      </c>
      <c r="AI15" s="24">
        <v>0.22870111731843576</v>
      </c>
      <c r="AJ15" s="28">
        <f t="shared" si="11"/>
        <v>6.6242177355086394E-4</v>
      </c>
      <c r="AK15" s="21">
        <f t="shared" si="12"/>
        <v>0.11367157634132827</v>
      </c>
      <c r="AM15" s="20" t="s">
        <v>71</v>
      </c>
      <c r="AN15" s="28">
        <v>0.88</v>
      </c>
      <c r="AO15" s="28">
        <v>0.89</v>
      </c>
      <c r="AP15" s="28">
        <v>0.91200000000000003</v>
      </c>
      <c r="AQ15" s="28">
        <f t="shared" si="13"/>
        <v>0.89400000000000002</v>
      </c>
      <c r="AR15" s="26">
        <f t="shared" si="14"/>
        <v>0.16772093023255819</v>
      </c>
      <c r="AS15" s="21">
        <v>1.3331999999999999</v>
      </c>
      <c r="AT15" s="21">
        <f>AS15</f>
        <v>1.3331999999999999</v>
      </c>
      <c r="AV15" s="20" t="s">
        <v>71</v>
      </c>
      <c r="AW15" s="28">
        <v>0.98</v>
      </c>
      <c r="AX15" s="28">
        <v>0.99</v>
      </c>
      <c r="AY15" s="28">
        <v>0.95599999999999996</v>
      </c>
      <c r="AZ15" s="28">
        <f t="shared" si="15"/>
        <v>0.97533333333333339</v>
      </c>
      <c r="BA15" s="26">
        <f t="shared" si="16"/>
        <v>0.14835658914728678</v>
      </c>
      <c r="BB15" s="21">
        <v>1.3331999999999999</v>
      </c>
      <c r="BC15" s="21">
        <f>BB15-(BB15*0.05)</f>
        <v>1.26654</v>
      </c>
      <c r="BD15" s="84"/>
      <c r="BE15" s="20" t="s">
        <v>71</v>
      </c>
      <c r="BF15" s="30">
        <v>0</v>
      </c>
      <c r="BG15" s="29">
        <f t="shared" si="18"/>
        <v>1.068212201404908</v>
      </c>
      <c r="BH15" s="29">
        <f t="shared" si="19"/>
        <v>1.8351575867712866</v>
      </c>
      <c r="BI15" s="29">
        <f t="shared" si="20"/>
        <v>1.1998799999999998</v>
      </c>
      <c r="BJ15" s="29">
        <f t="shared" si="21"/>
        <v>0.48998302207130728</v>
      </c>
      <c r="BK15" s="29">
        <f t="shared" si="22"/>
        <v>0.11367157634132827</v>
      </c>
      <c r="BL15" s="29">
        <f t="shared" si="23"/>
        <v>1.3331999999999999</v>
      </c>
      <c r="BM15" s="29">
        <f t="shared" si="24"/>
        <v>1.26654</v>
      </c>
      <c r="BN15" s="68">
        <f t="shared" si="25"/>
        <v>1.0708782688696192</v>
      </c>
      <c r="BO15" s="69">
        <v>1</v>
      </c>
      <c r="BP15" s="21">
        <v>1.1209323542822109</v>
      </c>
      <c r="BQ15" s="21">
        <f t="shared" si="26"/>
        <v>-0.12093235428221094</v>
      </c>
      <c r="DA15" s="75"/>
    </row>
    <row r="16" spans="1:107" s="25" customFormat="1" ht="15" customHeight="1" x14ac:dyDescent="0.25">
      <c r="A16" s="20" t="s">
        <v>72</v>
      </c>
      <c r="B16" s="21">
        <v>9.4979999999999993</v>
      </c>
      <c r="C16" s="21">
        <v>9.5932999999999993</v>
      </c>
      <c r="D16" s="21">
        <v>7.9466999999999999</v>
      </c>
      <c r="E16" s="21">
        <f t="shared" si="0"/>
        <v>9.0126666666666662</v>
      </c>
      <c r="F16" s="22">
        <f t="shared" si="1"/>
        <v>4.208218243384057E-2</v>
      </c>
      <c r="G16" s="21">
        <f t="shared" si="2"/>
        <v>7.2213025056470412</v>
      </c>
      <c r="H16" s="23">
        <f t="shared" si="3"/>
        <v>-1.7913641610196249</v>
      </c>
      <c r="I16" s="21"/>
      <c r="J16" s="20" t="s">
        <v>72</v>
      </c>
      <c r="K16" s="21">
        <v>62.406399999999998</v>
      </c>
      <c r="L16" s="21">
        <v>120.7919</v>
      </c>
      <c r="M16" s="28">
        <f t="shared" si="4"/>
        <v>0.51664391403728227</v>
      </c>
      <c r="N16" s="26">
        <v>3.4516921070109514E-2</v>
      </c>
      <c r="O16" s="21">
        <f t="shared" si="5"/>
        <v>5.9231036556307926</v>
      </c>
      <c r="P16" s="21"/>
      <c r="Q16" s="20" t="s">
        <v>72</v>
      </c>
      <c r="R16" s="21">
        <v>120.7919</v>
      </c>
      <c r="S16" s="21">
        <v>7.9466999999999999</v>
      </c>
      <c r="T16" s="21">
        <f t="shared" si="6"/>
        <v>15.200259227100558</v>
      </c>
      <c r="U16" s="21">
        <f>S16-(S16*0.2)</f>
        <v>6.3573599999999999</v>
      </c>
      <c r="V16" s="21"/>
      <c r="W16" s="20" t="s">
        <v>72</v>
      </c>
      <c r="X16" s="24">
        <v>716</v>
      </c>
      <c r="Y16" s="26">
        <f t="shared" si="7"/>
        <v>5.5255440654421978E-2</v>
      </c>
      <c r="Z16" s="21">
        <f t="shared" si="8"/>
        <v>9.4818336162988111</v>
      </c>
      <c r="AB16" s="20" t="s">
        <v>72</v>
      </c>
      <c r="AC16" s="27">
        <v>11</v>
      </c>
      <c r="AD16" s="27">
        <v>6</v>
      </c>
      <c r="AE16" s="27">
        <v>4</v>
      </c>
      <c r="AF16" s="24">
        <f>VLOOKUP(A16,'[1]COA enrollments for transfer st'!$A$2:$B$44,2,FALSE)</f>
        <v>84</v>
      </c>
      <c r="AG16" s="28">
        <f t="shared" si="9"/>
        <v>1.9553072625698324E-2</v>
      </c>
      <c r="AH16" s="24">
        <f t="shared" si="10"/>
        <v>7.6843575418994412</v>
      </c>
      <c r="AI16" s="24">
        <v>7.1710893854748603</v>
      </c>
      <c r="AJ16" s="28">
        <f t="shared" si="11"/>
        <v>2.0770715091889529E-2</v>
      </c>
      <c r="AK16" s="21">
        <f t="shared" si="12"/>
        <v>3.5642547097682438</v>
      </c>
      <c r="AM16" s="20" t="s">
        <v>72</v>
      </c>
      <c r="AN16" s="28">
        <v>0.61</v>
      </c>
      <c r="AO16" s="28">
        <v>0.65</v>
      </c>
      <c r="AP16" s="28">
        <v>0.54300000000000004</v>
      </c>
      <c r="AQ16" s="28">
        <f t="shared" si="13"/>
        <v>0.60099999999999998</v>
      </c>
      <c r="AR16" s="26">
        <f t="shared" si="14"/>
        <v>-0.12527906976744185</v>
      </c>
      <c r="AS16" s="21">
        <v>7.9466999999999999</v>
      </c>
      <c r="AT16" s="83">
        <f>AS16-(AS16*0.4)</f>
        <v>4.7680199999999999</v>
      </c>
      <c r="AV16" s="20" t="s">
        <v>72</v>
      </c>
      <c r="AW16" s="28">
        <v>0.73</v>
      </c>
      <c r="AX16" s="28">
        <v>0.75</v>
      </c>
      <c r="AY16" s="28">
        <v>0.80500000000000005</v>
      </c>
      <c r="AZ16" s="28">
        <f t="shared" si="15"/>
        <v>0.76166666666666671</v>
      </c>
      <c r="BA16" s="26">
        <f t="shared" si="16"/>
        <v>-6.5310077519379894E-2</v>
      </c>
      <c r="BB16" s="21">
        <v>7.9466999999999999</v>
      </c>
      <c r="BC16" s="83">
        <f>BB16-(BB16*0.5)</f>
        <v>3.9733499999999999</v>
      </c>
      <c r="BD16" s="84"/>
      <c r="BE16" s="20" t="s">
        <v>72</v>
      </c>
      <c r="BF16" s="30">
        <v>2</v>
      </c>
      <c r="BG16" s="29">
        <f t="shared" si="18"/>
        <v>7.2213025056470412</v>
      </c>
      <c r="BH16" s="29">
        <f t="shared" si="19"/>
        <v>5.9231036556307926</v>
      </c>
      <c r="BI16" s="29">
        <f t="shared" si="20"/>
        <v>6.3573599999999999</v>
      </c>
      <c r="BJ16" s="29">
        <f t="shared" si="21"/>
        <v>9.4818336162988111</v>
      </c>
      <c r="BK16" s="29">
        <f t="shared" si="22"/>
        <v>3.5642547097682438</v>
      </c>
      <c r="BL16" s="29">
        <f t="shared" si="23"/>
        <v>4.7680199999999999</v>
      </c>
      <c r="BM16" s="29">
        <f t="shared" si="24"/>
        <v>3.9733499999999999</v>
      </c>
      <c r="BN16" s="68">
        <f t="shared" si="25"/>
        <v>6.1657218245815448</v>
      </c>
      <c r="BO16" s="69">
        <v>6.1657218245815448</v>
      </c>
      <c r="BP16" s="21">
        <v>8.2697462773702313</v>
      </c>
      <c r="BQ16" s="21">
        <f t="shared" si="26"/>
        <v>-2.1040244527886864</v>
      </c>
    </row>
    <row r="17" spans="1:107" s="25" customFormat="1" ht="15" customHeight="1" x14ac:dyDescent="0.25">
      <c r="A17" s="20" t="s">
        <v>73</v>
      </c>
      <c r="B17" s="21">
        <v>5.3967000000000001</v>
      </c>
      <c r="C17" s="21">
        <v>6.8658999999999999</v>
      </c>
      <c r="D17" s="21">
        <v>5.1966999999999999</v>
      </c>
      <c r="E17" s="21">
        <f t="shared" si="0"/>
        <v>5.8197666666666663</v>
      </c>
      <c r="F17" s="22">
        <f t="shared" si="1"/>
        <v>2.717380900093027E-2</v>
      </c>
      <c r="G17" s="21">
        <f t="shared" si="2"/>
        <v>4.6630256245596344</v>
      </c>
      <c r="H17" s="23">
        <f t="shared" si="3"/>
        <v>-1.1567410421070319</v>
      </c>
      <c r="I17" s="21"/>
      <c r="J17" s="20" t="s">
        <v>73</v>
      </c>
      <c r="K17" s="21">
        <v>67.596400000000003</v>
      </c>
      <c r="L17" s="21">
        <v>113.4855</v>
      </c>
      <c r="M17" s="28">
        <f t="shared" si="4"/>
        <v>0.59563909045649011</v>
      </c>
      <c r="N17" s="26">
        <v>3.738750518253818E-2</v>
      </c>
      <c r="O17" s="21">
        <f t="shared" si="5"/>
        <v>6.4156958893235512</v>
      </c>
      <c r="P17" s="21"/>
      <c r="Q17" s="20" t="s">
        <v>73</v>
      </c>
      <c r="R17" s="21">
        <v>113.4855</v>
      </c>
      <c r="S17" s="21">
        <v>6.3967000000000001</v>
      </c>
      <c r="T17" s="21">
        <f t="shared" si="6"/>
        <v>17.741257210749293</v>
      </c>
      <c r="U17" s="21">
        <v>6.3967000000000001</v>
      </c>
      <c r="V17" s="21"/>
      <c r="W17" s="20" t="s">
        <v>73</v>
      </c>
      <c r="X17" s="24">
        <v>619</v>
      </c>
      <c r="Y17" s="26">
        <f t="shared" si="7"/>
        <v>4.7769717549004477E-2</v>
      </c>
      <c r="Z17" s="21">
        <f t="shared" si="8"/>
        <v>8.1972835314091679</v>
      </c>
      <c r="AB17" s="20" t="s">
        <v>73</v>
      </c>
      <c r="AC17" s="27">
        <v>10</v>
      </c>
      <c r="AD17" s="27">
        <v>12</v>
      </c>
      <c r="AE17" s="27">
        <v>6</v>
      </c>
      <c r="AF17" s="24">
        <f>VLOOKUP(A17,'[1]COA enrollments for transfer st'!$A$2:$B$44,2,FALSE)</f>
        <v>261</v>
      </c>
      <c r="AG17" s="28">
        <f t="shared" si="9"/>
        <v>6.0754189944134077E-2</v>
      </c>
      <c r="AH17" s="24">
        <f t="shared" si="10"/>
        <v>23.876396648044693</v>
      </c>
      <c r="AI17" s="24">
        <v>12.969099162011172</v>
      </c>
      <c r="AJ17" s="28">
        <f t="shared" si="11"/>
        <v>3.7564371215093907E-2</v>
      </c>
      <c r="AK17" s="21">
        <f t="shared" si="12"/>
        <v>6.4460461005101157</v>
      </c>
      <c r="AM17" s="20" t="s">
        <v>73</v>
      </c>
      <c r="AN17" s="28">
        <v>0.74</v>
      </c>
      <c r="AO17" s="28">
        <v>0.75</v>
      </c>
      <c r="AP17" s="28">
        <v>0.75</v>
      </c>
      <c r="AQ17" s="28">
        <f t="shared" si="13"/>
        <v>0.7466666666666667</v>
      </c>
      <c r="AR17" s="26">
        <f t="shared" si="14"/>
        <v>2.0387596899224869E-2</v>
      </c>
      <c r="AS17" s="21">
        <v>5.1966999999999999</v>
      </c>
      <c r="AT17" s="21">
        <f>AS17</f>
        <v>5.1966999999999999</v>
      </c>
      <c r="AV17" s="20" t="s">
        <v>73</v>
      </c>
      <c r="AW17" s="28">
        <v>0.86</v>
      </c>
      <c r="AX17" s="28">
        <v>0.89</v>
      </c>
      <c r="AY17" s="28">
        <v>0.90400000000000003</v>
      </c>
      <c r="AZ17" s="28">
        <f t="shared" si="15"/>
        <v>0.8846666666666666</v>
      </c>
      <c r="BA17" s="26">
        <f t="shared" si="16"/>
        <v>5.7689922480619993E-2</v>
      </c>
      <c r="BB17" s="21">
        <v>5.1966999999999999</v>
      </c>
      <c r="BC17" s="21">
        <f t="shared" ref="BC17:BC23" si="27">BB17-(BB17*0.05)</f>
        <v>4.9368650000000001</v>
      </c>
      <c r="BD17" s="84"/>
      <c r="BE17" s="20" t="s">
        <v>73</v>
      </c>
      <c r="BF17" s="30">
        <v>1</v>
      </c>
      <c r="BG17" s="29">
        <f t="shared" si="18"/>
        <v>4.6630256245596344</v>
      </c>
      <c r="BH17" s="29">
        <f t="shared" si="19"/>
        <v>6.4156958893235512</v>
      </c>
      <c r="BI17" s="29">
        <f t="shared" si="20"/>
        <v>6.3967000000000001</v>
      </c>
      <c r="BJ17" s="29">
        <f t="shared" si="21"/>
        <v>8.1972835314091679</v>
      </c>
      <c r="BK17" s="29">
        <f t="shared" si="22"/>
        <v>6.4460461005101157</v>
      </c>
      <c r="BL17" s="29">
        <f t="shared" si="23"/>
        <v>5.1966999999999999</v>
      </c>
      <c r="BM17" s="29">
        <f t="shared" si="24"/>
        <v>4.9368650000000001</v>
      </c>
      <c r="BN17" s="68">
        <f t="shared" si="25"/>
        <v>5.8841904582641922</v>
      </c>
      <c r="BO17" s="69">
        <v>5.8841904582641922</v>
      </c>
      <c r="BP17" s="21">
        <v>6.0180798013062216</v>
      </c>
      <c r="BQ17" s="21">
        <f t="shared" si="26"/>
        <v>-0.13388934304202937</v>
      </c>
    </row>
    <row r="18" spans="1:107" s="25" customFormat="1" ht="15" customHeight="1" x14ac:dyDescent="0.25">
      <c r="A18" s="20" t="s">
        <v>74</v>
      </c>
      <c r="B18" s="21">
        <v>0.51200000000000001</v>
      </c>
      <c r="C18" s="21">
        <v>0.74</v>
      </c>
      <c r="D18" s="21">
        <v>0.58809999999999996</v>
      </c>
      <c r="E18" s="21">
        <f t="shared" si="0"/>
        <v>0.61336666666666673</v>
      </c>
      <c r="F18" s="22">
        <f t="shared" si="1"/>
        <v>2.8639479213148178E-3</v>
      </c>
      <c r="G18" s="21">
        <f t="shared" si="2"/>
        <v>0.49145346329762274</v>
      </c>
      <c r="H18" s="23">
        <f t="shared" si="3"/>
        <v>-0.12191320336904399</v>
      </c>
      <c r="I18" s="21"/>
      <c r="J18" s="20" t="s">
        <v>74</v>
      </c>
      <c r="K18" s="21">
        <v>2.7528999999999999</v>
      </c>
      <c r="L18" s="21">
        <v>10.833399999999999</v>
      </c>
      <c r="M18" s="28">
        <f t="shared" si="4"/>
        <v>0.25411228238595457</v>
      </c>
      <c r="N18" s="26">
        <v>1.5226263975153906E-3</v>
      </c>
      <c r="O18" s="21">
        <f t="shared" si="5"/>
        <v>0.261282689813641</v>
      </c>
      <c r="P18" s="21"/>
      <c r="Q18" s="20" t="s">
        <v>74</v>
      </c>
      <c r="R18" s="21">
        <v>10.833399999999999</v>
      </c>
      <c r="S18" s="21">
        <v>1.1054999999999999</v>
      </c>
      <c r="T18" s="21">
        <f t="shared" si="6"/>
        <v>9.7995477159656268</v>
      </c>
      <c r="U18" s="21">
        <f>S18-(S18*0.45)</f>
        <v>0.60802499999999993</v>
      </c>
      <c r="V18" s="21"/>
      <c r="W18" s="20" t="s">
        <v>74</v>
      </c>
      <c r="X18" s="24">
        <v>52</v>
      </c>
      <c r="Y18" s="26">
        <f t="shared" si="7"/>
        <v>4.0129649637289707E-3</v>
      </c>
      <c r="Z18" s="21">
        <f t="shared" si="8"/>
        <v>0.68862478777589131</v>
      </c>
      <c r="AB18" s="20" t="s">
        <v>74</v>
      </c>
      <c r="AC18" s="27">
        <v>0</v>
      </c>
      <c r="AD18" s="27">
        <v>0</v>
      </c>
      <c r="AE18" s="27">
        <v>0</v>
      </c>
      <c r="AF18" s="24">
        <f>VLOOKUP(A18,'[1]COA enrollments for transfer st'!$A$2:$B$44,2,FALSE)</f>
        <v>6</v>
      </c>
      <c r="AG18" s="28">
        <f t="shared" si="9"/>
        <v>1.3966480446927375E-3</v>
      </c>
      <c r="AH18" s="24">
        <f t="shared" si="10"/>
        <v>0.5488826815642458</v>
      </c>
      <c r="AI18" s="24">
        <v>0.13722067039106145</v>
      </c>
      <c r="AJ18" s="28">
        <f t="shared" si="11"/>
        <v>3.9745306413051831E-4</v>
      </c>
      <c r="AK18" s="21">
        <f t="shared" si="12"/>
        <v>6.8202945804796952E-2</v>
      </c>
      <c r="AM18" s="20" t="s">
        <v>74</v>
      </c>
      <c r="AN18" s="28">
        <v>0.76</v>
      </c>
      <c r="AO18" s="28">
        <v>0.79</v>
      </c>
      <c r="AP18" s="28">
        <v>0.89</v>
      </c>
      <c r="AQ18" s="28">
        <f t="shared" si="13"/>
        <v>0.81333333333333335</v>
      </c>
      <c r="AR18" s="26">
        <f t="shared" si="14"/>
        <v>8.7054263565891521E-2</v>
      </c>
      <c r="AS18" s="21">
        <v>0.58809999999999996</v>
      </c>
      <c r="AT18" s="21">
        <f>AS18</f>
        <v>0.58809999999999996</v>
      </c>
      <c r="AV18" s="20" t="s">
        <v>74</v>
      </c>
      <c r="AW18" s="28">
        <v>0.91</v>
      </c>
      <c r="AX18" s="28">
        <v>0.93</v>
      </c>
      <c r="AY18" s="28">
        <v>0.94199999999999995</v>
      </c>
      <c r="AZ18" s="28">
        <f t="shared" si="15"/>
        <v>0.92733333333333334</v>
      </c>
      <c r="BA18" s="26">
        <f t="shared" si="16"/>
        <v>0.10035658914728673</v>
      </c>
      <c r="BB18" s="21">
        <v>0.58809999999999996</v>
      </c>
      <c r="BC18" s="21">
        <f t="shared" si="27"/>
        <v>0.55869499999999994</v>
      </c>
      <c r="BD18" s="84"/>
      <c r="BE18" s="20" t="s">
        <v>74</v>
      </c>
      <c r="BF18" s="30">
        <v>0</v>
      </c>
      <c r="BG18" s="29">
        <f t="shared" si="18"/>
        <v>0.49145346329762274</v>
      </c>
      <c r="BH18" s="29">
        <f t="shared" si="19"/>
        <v>0.261282689813641</v>
      </c>
      <c r="BI18" s="29">
        <f t="shared" si="20"/>
        <v>0.60802499999999993</v>
      </c>
      <c r="BJ18" s="29">
        <f t="shared" si="21"/>
        <v>0.68862478777589131</v>
      </c>
      <c r="BK18" s="29">
        <f t="shared" si="22"/>
        <v>6.8202945804796952E-2</v>
      </c>
      <c r="BL18" s="29">
        <f t="shared" si="23"/>
        <v>0.58809999999999996</v>
      </c>
      <c r="BM18" s="29">
        <f t="shared" si="24"/>
        <v>0.55869499999999994</v>
      </c>
      <c r="BN18" s="68">
        <f t="shared" si="25"/>
        <v>0.4913601581638386</v>
      </c>
      <c r="BO18" s="69">
        <v>0.4913601581638386</v>
      </c>
      <c r="BP18" s="21">
        <v>0.44288130464820152</v>
      </c>
      <c r="BQ18" s="21">
        <f t="shared" si="26"/>
        <v>4.8478853515637077E-2</v>
      </c>
    </row>
    <row r="19" spans="1:107" s="25" customFormat="1" ht="15" customHeight="1" x14ac:dyDescent="0.25">
      <c r="A19" s="20" t="s">
        <v>75</v>
      </c>
      <c r="B19" s="21">
        <v>3.2027999999999999</v>
      </c>
      <c r="C19" s="21">
        <v>2.7334000000000001</v>
      </c>
      <c r="D19" s="21">
        <v>2.5947</v>
      </c>
      <c r="E19" s="21">
        <f t="shared" si="0"/>
        <v>2.843633333333333</v>
      </c>
      <c r="F19" s="22">
        <f t="shared" si="1"/>
        <v>1.3277568241913252E-2</v>
      </c>
      <c r="G19" s="21">
        <f t="shared" si="2"/>
        <v>2.278430710312314</v>
      </c>
      <c r="H19" s="23">
        <f t="shared" si="3"/>
        <v>-0.56520262302101898</v>
      </c>
      <c r="I19" s="21"/>
      <c r="J19" s="20" t="s">
        <v>75</v>
      </c>
      <c r="K19" s="21">
        <v>32.099600000000002</v>
      </c>
      <c r="L19" s="21">
        <v>54.865099999999998</v>
      </c>
      <c r="M19" s="28">
        <f t="shared" si="4"/>
        <v>0.58506409356767786</v>
      </c>
      <c r="N19" s="26">
        <v>1.7754258530889258E-2</v>
      </c>
      <c r="O19" s="21">
        <f t="shared" si="5"/>
        <v>3.0466307639005965</v>
      </c>
      <c r="P19" s="21"/>
      <c r="Q19" s="20" t="s">
        <v>75</v>
      </c>
      <c r="R19" s="21">
        <v>54.865099999999998</v>
      </c>
      <c r="S19" s="21">
        <v>3.1947000000000001</v>
      </c>
      <c r="T19" s="21">
        <f t="shared" si="6"/>
        <v>17.173787836103546</v>
      </c>
      <c r="U19" s="21">
        <f>S19-(S19*0.1)</f>
        <v>2.8752300000000002</v>
      </c>
      <c r="V19" s="21"/>
      <c r="W19" s="20" t="s">
        <v>75</v>
      </c>
      <c r="X19" s="24">
        <v>162</v>
      </c>
      <c r="Y19" s="26">
        <f t="shared" si="7"/>
        <v>1.2501929310078716E-2</v>
      </c>
      <c r="Z19" s="21">
        <f t="shared" si="8"/>
        <v>2.1453310696095076</v>
      </c>
      <c r="AB19" s="20" t="s">
        <v>75</v>
      </c>
      <c r="AC19" s="27">
        <v>0</v>
      </c>
      <c r="AD19" s="27">
        <v>0</v>
      </c>
      <c r="AE19" s="27">
        <v>0</v>
      </c>
      <c r="AF19" s="24">
        <f>VLOOKUP(A19,'[1]COA enrollments for transfer st'!$A$2:$B$44,2,FALSE)</f>
        <v>132</v>
      </c>
      <c r="AG19" s="28">
        <f t="shared" si="9"/>
        <v>3.0726256983240222E-2</v>
      </c>
      <c r="AH19" s="24">
        <f t="shared" si="10"/>
        <v>12.075418994413408</v>
      </c>
      <c r="AI19" s="24">
        <v>3.0188547486033519</v>
      </c>
      <c r="AJ19" s="28">
        <f t="shared" si="11"/>
        <v>8.7439674108714029E-3</v>
      </c>
      <c r="AK19" s="21">
        <f t="shared" si="12"/>
        <v>1.5004648077055329</v>
      </c>
      <c r="AM19" s="20" t="s">
        <v>75</v>
      </c>
      <c r="AN19" s="28">
        <v>0.72</v>
      </c>
      <c r="AO19" s="28">
        <v>0.72</v>
      </c>
      <c r="AP19" s="28">
        <v>0.69599999999999995</v>
      </c>
      <c r="AQ19" s="28">
        <f t="shared" si="13"/>
        <v>0.71200000000000008</v>
      </c>
      <c r="AR19" s="26">
        <f t="shared" si="14"/>
        <v>-1.4279069767441754E-2</v>
      </c>
      <c r="AS19" s="21">
        <v>2.5947</v>
      </c>
      <c r="AT19" s="83">
        <f>AS19-(AS19*0.1)</f>
        <v>2.3352300000000001</v>
      </c>
      <c r="AV19" s="20" t="s">
        <v>75</v>
      </c>
      <c r="AW19" s="28">
        <v>0.79</v>
      </c>
      <c r="AX19" s="28">
        <v>0.81</v>
      </c>
      <c r="AY19" s="28">
        <v>0.879</v>
      </c>
      <c r="AZ19" s="28">
        <f t="shared" si="15"/>
        <v>0.82633333333333336</v>
      </c>
      <c r="BA19" s="26">
        <f t="shared" si="16"/>
        <v>-6.4341085271324427E-4</v>
      </c>
      <c r="BB19" s="21">
        <v>2.5947</v>
      </c>
      <c r="BC19" s="21">
        <f t="shared" si="27"/>
        <v>2.4649649999999999</v>
      </c>
      <c r="BD19" s="84"/>
      <c r="BE19" s="20" t="s">
        <v>75</v>
      </c>
      <c r="BF19" s="30">
        <v>0</v>
      </c>
      <c r="BG19" s="29">
        <f t="shared" si="18"/>
        <v>2.278430710312314</v>
      </c>
      <c r="BH19" s="29">
        <f t="shared" si="19"/>
        <v>3.0466307639005965</v>
      </c>
      <c r="BI19" s="29">
        <f t="shared" si="20"/>
        <v>2.8752300000000002</v>
      </c>
      <c r="BJ19" s="29">
        <f t="shared" si="21"/>
        <v>2.1453310696095076</v>
      </c>
      <c r="BK19" s="29">
        <f t="shared" si="22"/>
        <v>1.5004648077055329</v>
      </c>
      <c r="BL19" s="29">
        <f t="shared" si="23"/>
        <v>2.3352300000000001</v>
      </c>
      <c r="BM19" s="29">
        <f t="shared" si="24"/>
        <v>2.4649649999999999</v>
      </c>
      <c r="BN19" s="68">
        <f t="shared" si="25"/>
        <v>2.4376773416996422</v>
      </c>
      <c r="BO19" s="69">
        <v>2.4376773416996422</v>
      </c>
      <c r="BP19" s="21">
        <v>2.1540232893629878</v>
      </c>
      <c r="BQ19" s="21">
        <f t="shared" si="26"/>
        <v>0.28365405233665442</v>
      </c>
    </row>
    <row r="20" spans="1:107" s="25" customFormat="1" ht="15" customHeight="1" x14ac:dyDescent="0.25">
      <c r="A20" s="20" t="s">
        <v>76</v>
      </c>
      <c r="B20" s="21">
        <v>2</v>
      </c>
      <c r="C20" s="21">
        <v>2</v>
      </c>
      <c r="D20" s="21">
        <v>2</v>
      </c>
      <c r="E20" s="21">
        <f t="shared" si="0"/>
        <v>2</v>
      </c>
      <c r="F20" s="22">
        <f t="shared" si="1"/>
        <v>9.3384530883587336E-3</v>
      </c>
      <c r="G20" s="21">
        <f t="shared" si="2"/>
        <v>1.6024785499623586</v>
      </c>
      <c r="H20" s="23">
        <f t="shared" si="3"/>
        <v>-0.39752145003764139</v>
      </c>
      <c r="I20" s="21"/>
      <c r="J20" s="20" t="s">
        <v>76</v>
      </c>
      <c r="K20" s="21">
        <v>37.0974</v>
      </c>
      <c r="L20" s="21">
        <v>45.494300000000003</v>
      </c>
      <c r="M20" s="28">
        <f t="shared" si="4"/>
        <v>0.81542962524975648</v>
      </c>
      <c r="N20" s="26">
        <v>2.0518537004318157E-2</v>
      </c>
      <c r="O20" s="21">
        <f t="shared" si="5"/>
        <v>3.5209809499409954</v>
      </c>
      <c r="P20" s="21"/>
      <c r="Q20" s="20" t="s">
        <v>76</v>
      </c>
      <c r="R20" s="21">
        <v>45.494300000000003</v>
      </c>
      <c r="S20" s="21">
        <v>2</v>
      </c>
      <c r="T20" s="21">
        <f t="shared" si="6"/>
        <v>22.747150000000001</v>
      </c>
      <c r="U20" s="21">
        <v>2</v>
      </c>
      <c r="V20" s="21"/>
      <c r="W20" s="20" t="s">
        <v>76</v>
      </c>
      <c r="X20" s="24">
        <v>28</v>
      </c>
      <c r="Y20" s="26">
        <f t="shared" si="7"/>
        <v>2.1608272881617533E-3</v>
      </c>
      <c r="Z20" s="21">
        <f t="shared" si="8"/>
        <v>0.37079796264855686</v>
      </c>
      <c r="AB20" s="20" t="s">
        <v>76</v>
      </c>
      <c r="AC20" s="27">
        <v>0</v>
      </c>
      <c r="AD20" s="27">
        <v>0</v>
      </c>
      <c r="AE20" s="27">
        <v>0</v>
      </c>
      <c r="AF20" s="24">
        <f>VLOOKUP(A20,'[1]COA enrollments for transfer st'!$A$2:$B$44,2,FALSE)</f>
        <v>7</v>
      </c>
      <c r="AG20" s="28">
        <f t="shared" si="9"/>
        <v>1.6294227188081937E-3</v>
      </c>
      <c r="AH20" s="24">
        <f t="shared" si="10"/>
        <v>0.64036312849162014</v>
      </c>
      <c r="AI20" s="24">
        <v>0.16009078212290503</v>
      </c>
      <c r="AJ20" s="28">
        <f t="shared" si="11"/>
        <v>4.6369524148560476E-4</v>
      </c>
      <c r="AK20" s="21">
        <f t="shared" si="12"/>
        <v>7.9570103438929785E-2</v>
      </c>
      <c r="AM20" s="20" t="s">
        <v>76</v>
      </c>
      <c r="AN20" s="28">
        <v>0.73</v>
      </c>
      <c r="AO20" s="28">
        <v>0.76</v>
      </c>
      <c r="AP20" s="28">
        <v>0.93</v>
      </c>
      <c r="AQ20" s="28">
        <f t="shared" si="13"/>
        <v>0.80666666666666664</v>
      </c>
      <c r="AR20" s="26">
        <f t="shared" si="14"/>
        <v>8.0387596899224811E-2</v>
      </c>
      <c r="AS20" s="21">
        <v>2</v>
      </c>
      <c r="AT20" s="21">
        <f>AS20</f>
        <v>2</v>
      </c>
      <c r="AV20" s="20" t="s">
        <v>76</v>
      </c>
      <c r="AW20" s="28">
        <v>0.89</v>
      </c>
      <c r="AX20" s="28">
        <v>0.95</v>
      </c>
      <c r="AY20" s="28">
        <v>0.97599999999999998</v>
      </c>
      <c r="AZ20" s="28">
        <f t="shared" si="15"/>
        <v>0.93866666666666665</v>
      </c>
      <c r="BA20" s="26">
        <f t="shared" si="16"/>
        <v>0.11168992248062004</v>
      </c>
      <c r="BB20" s="21">
        <v>2</v>
      </c>
      <c r="BC20" s="21">
        <f t="shared" si="27"/>
        <v>1.9</v>
      </c>
      <c r="BD20" s="84"/>
      <c r="BE20" s="20" t="s">
        <v>76</v>
      </c>
      <c r="BF20" s="30">
        <v>1</v>
      </c>
      <c r="BG20" s="29">
        <f t="shared" si="18"/>
        <v>1.6024785499623586</v>
      </c>
      <c r="BH20" s="29">
        <f t="shared" si="19"/>
        <v>3.5209809499409954</v>
      </c>
      <c r="BI20" s="29">
        <f t="shared" si="20"/>
        <v>2</v>
      </c>
      <c r="BJ20" s="29">
        <f t="shared" si="21"/>
        <v>0.37079796264855686</v>
      </c>
      <c r="BK20" s="29">
        <f t="shared" si="22"/>
        <v>7.9570103438929785E-2</v>
      </c>
      <c r="BL20" s="29">
        <f t="shared" si="23"/>
        <v>2</v>
      </c>
      <c r="BM20" s="29">
        <f t="shared" si="24"/>
        <v>1.9</v>
      </c>
      <c r="BN20" s="68">
        <f t="shared" si="25"/>
        <v>1.6877545390934379</v>
      </c>
      <c r="BO20" s="69">
        <v>2</v>
      </c>
      <c r="BP20" s="21">
        <v>1.6990719386171778</v>
      </c>
      <c r="BQ20" s="21">
        <f t="shared" si="26"/>
        <v>0.30092806138282224</v>
      </c>
      <c r="DA20" s="75"/>
    </row>
    <row r="21" spans="1:107" s="25" customFormat="1" ht="15" customHeight="1" x14ac:dyDescent="0.25">
      <c r="A21" s="20" t="s">
        <v>77</v>
      </c>
      <c r="B21" s="21">
        <v>5.1585999999999999</v>
      </c>
      <c r="C21" s="21">
        <v>5.3299000000000003</v>
      </c>
      <c r="D21" s="21">
        <v>6.5271999999999997</v>
      </c>
      <c r="E21" s="21">
        <f t="shared" si="0"/>
        <v>5.6718999999999999</v>
      </c>
      <c r="F21" s="22">
        <f t="shared" si="1"/>
        <v>2.6483386035930947E-2</v>
      </c>
      <c r="G21" s="21">
        <f t="shared" si="2"/>
        <v>4.5445490437657501</v>
      </c>
      <c r="H21" s="23">
        <f t="shared" si="3"/>
        <v>-1.1273509562342499</v>
      </c>
      <c r="I21" s="21"/>
      <c r="J21" s="20" t="s">
        <v>77</v>
      </c>
      <c r="K21" s="21">
        <v>53.19</v>
      </c>
      <c r="L21" s="21">
        <v>56.569899999999997</v>
      </c>
      <c r="M21" s="28">
        <f t="shared" si="4"/>
        <v>0.94025267854459704</v>
      </c>
      <c r="N21" s="26">
        <v>2.9419338909456801E-2</v>
      </c>
      <c r="O21" s="21">
        <f t="shared" si="5"/>
        <v>5.0483585568627873</v>
      </c>
      <c r="P21" s="21"/>
      <c r="Q21" s="20" t="s">
        <v>77</v>
      </c>
      <c r="R21" s="21">
        <v>56.569899999999997</v>
      </c>
      <c r="S21" s="21">
        <v>6.5271999999999997</v>
      </c>
      <c r="T21" s="21">
        <f t="shared" si="6"/>
        <v>8.666794337541365</v>
      </c>
      <c r="U21" s="21">
        <f>S21-(S21*0.45)</f>
        <v>3.5899599999999996</v>
      </c>
      <c r="V21" s="21"/>
      <c r="W21" s="20" t="s">
        <v>77</v>
      </c>
      <c r="X21" s="24">
        <v>63</v>
      </c>
      <c r="Y21" s="26">
        <f t="shared" si="7"/>
        <v>4.8618613983639454E-3</v>
      </c>
      <c r="Z21" s="21">
        <f t="shared" si="8"/>
        <v>0.83429541595925305</v>
      </c>
      <c r="AB21" s="20" t="s">
        <v>77</v>
      </c>
      <c r="AC21" s="27">
        <v>16</v>
      </c>
      <c r="AD21" s="27">
        <v>20</v>
      </c>
      <c r="AE21" s="27">
        <v>32</v>
      </c>
      <c r="AF21" s="24">
        <f>VLOOKUP(A21,'[1]COA enrollments for transfer st'!$A$2:$B$44,2,FALSE)</f>
        <v>16</v>
      </c>
      <c r="AG21" s="28">
        <f t="shared" si="9"/>
        <v>3.7243947858472998E-3</v>
      </c>
      <c r="AH21" s="24">
        <f t="shared" si="10"/>
        <v>1.4636871508379887</v>
      </c>
      <c r="AI21" s="24">
        <v>17.365921787709496</v>
      </c>
      <c r="AJ21" s="28">
        <f t="shared" si="11"/>
        <v>5.0299556227978263E-2</v>
      </c>
      <c r="AK21" s="21">
        <f t="shared" si="12"/>
        <v>8.6314038487210709</v>
      </c>
      <c r="AM21" s="20" t="s">
        <v>77</v>
      </c>
      <c r="AN21" s="28">
        <v>0.89</v>
      </c>
      <c r="AO21" s="28">
        <v>0.99</v>
      </c>
      <c r="AP21" s="28">
        <v>0.96899999999999997</v>
      </c>
      <c r="AQ21" s="28">
        <f t="shared" si="13"/>
        <v>0.94966666666666655</v>
      </c>
      <c r="AR21" s="26">
        <f t="shared" si="14"/>
        <v>0.22338759689922472</v>
      </c>
      <c r="AS21" s="21">
        <v>6.5271999999999997</v>
      </c>
      <c r="AT21" s="21">
        <f>AS21</f>
        <v>6.5271999999999997</v>
      </c>
      <c r="AV21" s="20" t="s">
        <v>77</v>
      </c>
      <c r="AW21" s="28">
        <v>0.95</v>
      </c>
      <c r="AX21" s="28">
        <v>1</v>
      </c>
      <c r="AY21" s="28">
        <v>1</v>
      </c>
      <c r="AZ21" s="28">
        <f t="shared" si="15"/>
        <v>0.98333333333333339</v>
      </c>
      <c r="BA21" s="26">
        <f t="shared" si="16"/>
        <v>0.15635658914728678</v>
      </c>
      <c r="BB21" s="21">
        <v>6.5271999999999997</v>
      </c>
      <c r="BC21" s="21">
        <f t="shared" si="27"/>
        <v>6.2008399999999995</v>
      </c>
      <c r="BD21" s="84"/>
      <c r="BE21" s="20" t="s">
        <v>77</v>
      </c>
      <c r="BF21" s="30">
        <v>1</v>
      </c>
      <c r="BG21" s="29">
        <f t="shared" si="18"/>
        <v>4.5445490437657501</v>
      </c>
      <c r="BH21" s="29">
        <f t="shared" si="19"/>
        <v>5.0483585568627873</v>
      </c>
      <c r="BI21" s="29">
        <f t="shared" si="20"/>
        <v>3.5899599999999996</v>
      </c>
      <c r="BJ21" s="29">
        <f t="shared" si="21"/>
        <v>0.83429541595925305</v>
      </c>
      <c r="BK21" s="29">
        <f t="shared" si="22"/>
        <v>8.6314038487210709</v>
      </c>
      <c r="BL21" s="29">
        <f t="shared" si="23"/>
        <v>6.5271999999999997</v>
      </c>
      <c r="BM21" s="29">
        <f t="shared" si="24"/>
        <v>6.2008399999999995</v>
      </c>
      <c r="BN21" s="68">
        <f t="shared" si="25"/>
        <v>4.7578370430957477</v>
      </c>
      <c r="BO21" s="69">
        <v>4.7578370430957477</v>
      </c>
      <c r="BP21" s="21">
        <v>4.831980893588784</v>
      </c>
      <c r="BQ21" s="21">
        <f t="shared" si="26"/>
        <v>-7.414385049303629E-2</v>
      </c>
      <c r="DA21" s="75"/>
    </row>
    <row r="22" spans="1:107" s="25" customFormat="1" ht="15" customHeight="1" x14ac:dyDescent="0.25">
      <c r="A22" s="20" t="s">
        <v>78</v>
      </c>
      <c r="B22" s="21">
        <v>4.2407000000000004</v>
      </c>
      <c r="C22" s="21">
        <v>4.16</v>
      </c>
      <c r="D22" s="21">
        <v>4.5734000000000004</v>
      </c>
      <c r="E22" s="21">
        <f t="shared" si="0"/>
        <v>4.3247</v>
      </c>
      <c r="F22" s="22">
        <f t="shared" si="1"/>
        <v>2.0193004035612507E-2</v>
      </c>
      <c r="G22" s="21">
        <f t="shared" si="2"/>
        <v>3.4651194925111062</v>
      </c>
      <c r="H22" s="23">
        <f t="shared" si="3"/>
        <v>-0.85958050748889381</v>
      </c>
      <c r="I22" s="21"/>
      <c r="J22" s="20" t="s">
        <v>78</v>
      </c>
      <c r="K22" s="21">
        <v>31.3324</v>
      </c>
      <c r="L22" s="21">
        <v>64.958100000000002</v>
      </c>
      <c r="M22" s="28">
        <f t="shared" si="4"/>
        <v>0.48234785192300883</v>
      </c>
      <c r="N22" s="26">
        <v>1.7329920933383425E-2</v>
      </c>
      <c r="O22" s="21">
        <f t="shared" si="5"/>
        <v>2.9738144321685955</v>
      </c>
      <c r="P22" s="21"/>
      <c r="Q22" s="20" t="s">
        <v>78</v>
      </c>
      <c r="R22" s="21">
        <v>64.958100000000002</v>
      </c>
      <c r="S22" s="21">
        <v>4.5734000000000004</v>
      </c>
      <c r="T22" s="21">
        <f t="shared" si="6"/>
        <v>14.203459133248785</v>
      </c>
      <c r="U22" s="21">
        <f>S22-(S22*0.3)</f>
        <v>3.2013800000000003</v>
      </c>
      <c r="V22" s="21"/>
      <c r="W22" s="20" t="s">
        <v>78</v>
      </c>
      <c r="X22" s="24">
        <v>16</v>
      </c>
      <c r="Y22" s="26">
        <f t="shared" si="7"/>
        <v>1.2347584503781448E-3</v>
      </c>
      <c r="Z22" s="21">
        <f t="shared" si="8"/>
        <v>0.21188455008488963</v>
      </c>
      <c r="AB22" s="20" t="s">
        <v>78</v>
      </c>
      <c r="AC22" s="27">
        <v>10</v>
      </c>
      <c r="AD22" s="27">
        <v>9</v>
      </c>
      <c r="AE22" s="27">
        <v>8</v>
      </c>
      <c r="AF22" s="24">
        <v>0</v>
      </c>
      <c r="AG22" s="28">
        <f t="shared" si="9"/>
        <v>0</v>
      </c>
      <c r="AH22" s="24">
        <f t="shared" si="10"/>
        <v>0</v>
      </c>
      <c r="AI22" s="24">
        <v>6.75</v>
      </c>
      <c r="AJ22" s="28">
        <f t="shared" si="11"/>
        <v>1.9551049963794351E-2</v>
      </c>
      <c r="AK22" s="21">
        <f t="shared" si="12"/>
        <v>3.3549601737871111</v>
      </c>
      <c r="AM22" s="20" t="s">
        <v>78</v>
      </c>
      <c r="AN22" s="28">
        <v>0.76</v>
      </c>
      <c r="AO22" s="28">
        <v>0.92</v>
      </c>
      <c r="AP22" s="28">
        <v>0.875</v>
      </c>
      <c r="AQ22" s="28">
        <f t="shared" si="13"/>
        <v>0.85166666666666668</v>
      </c>
      <c r="AR22" s="26">
        <f t="shared" si="14"/>
        <v>0.12538759689922485</v>
      </c>
      <c r="AS22" s="21">
        <v>4.5734000000000004</v>
      </c>
      <c r="AT22" s="21">
        <f>AS22</f>
        <v>4.5734000000000004</v>
      </c>
      <c r="AV22" s="20" t="s">
        <v>78</v>
      </c>
      <c r="AW22" s="28">
        <v>0.83</v>
      </c>
      <c r="AX22" s="28">
        <v>0.93</v>
      </c>
      <c r="AY22" s="28">
        <v>0.97199999999999998</v>
      </c>
      <c r="AZ22" s="28">
        <f t="shared" si="15"/>
        <v>0.91066666666666674</v>
      </c>
      <c r="BA22" s="26" t="s">
        <v>79</v>
      </c>
      <c r="BB22" s="21">
        <v>4.5734000000000004</v>
      </c>
      <c r="BC22" s="21">
        <f t="shared" si="27"/>
        <v>4.3447300000000002</v>
      </c>
      <c r="BD22" s="84"/>
      <c r="BE22" s="20" t="s">
        <v>78</v>
      </c>
      <c r="BF22" s="30">
        <v>2</v>
      </c>
      <c r="BG22" s="29">
        <f t="shared" si="18"/>
        <v>3.4651194925111062</v>
      </c>
      <c r="BH22" s="29">
        <f t="shared" si="19"/>
        <v>2.9738144321685955</v>
      </c>
      <c r="BI22" s="29">
        <f t="shared" si="20"/>
        <v>3.2013800000000003</v>
      </c>
      <c r="BJ22" s="29">
        <f t="shared" si="21"/>
        <v>0.21188455008488963</v>
      </c>
      <c r="BK22" s="29">
        <f t="shared" si="22"/>
        <v>3.3549601737871111</v>
      </c>
      <c r="BL22" s="29">
        <f t="shared" si="23"/>
        <v>4.5734000000000004</v>
      </c>
      <c r="BM22" s="29">
        <f t="shared" si="24"/>
        <v>4.3447300000000002</v>
      </c>
      <c r="BN22" s="68">
        <f t="shared" si="25"/>
        <v>3.2125037887318362</v>
      </c>
      <c r="BO22" s="69">
        <v>4</v>
      </c>
      <c r="BP22" s="21">
        <v>4</v>
      </c>
      <c r="BQ22" s="21">
        <f t="shared" si="26"/>
        <v>0</v>
      </c>
    </row>
    <row r="23" spans="1:107" s="25" customFormat="1" ht="15" customHeight="1" x14ac:dyDescent="0.25">
      <c r="A23" s="20" t="s">
        <v>80</v>
      </c>
      <c r="B23" s="21">
        <v>4.8</v>
      </c>
      <c r="C23" s="21">
        <v>4.8052999999999999</v>
      </c>
      <c r="D23" s="21">
        <v>4.2</v>
      </c>
      <c r="E23" s="21">
        <f t="shared" si="0"/>
        <v>4.6017666666666663</v>
      </c>
      <c r="F23" s="22">
        <f t="shared" si="1"/>
        <v>2.1486691070119801E-2</v>
      </c>
      <c r="G23" s="21">
        <f t="shared" si="2"/>
        <v>3.6871161876325576</v>
      </c>
      <c r="H23" s="23">
        <f t="shared" si="3"/>
        <v>-0.91465047903410879</v>
      </c>
      <c r="I23" s="21"/>
      <c r="J23" s="20" t="s">
        <v>80</v>
      </c>
      <c r="K23" s="21">
        <v>47.051200000000001</v>
      </c>
      <c r="L23" s="21">
        <v>85.991500000000002</v>
      </c>
      <c r="M23" s="28">
        <f t="shared" si="4"/>
        <v>0.54716105661606085</v>
      </c>
      <c r="N23" s="26">
        <v>2.6023974410540215E-2</v>
      </c>
      <c r="O23" s="21">
        <f t="shared" si="5"/>
        <v>4.4657140088487006</v>
      </c>
      <c r="P23" s="21"/>
      <c r="Q23" s="20" t="s">
        <v>80</v>
      </c>
      <c r="R23" s="21">
        <v>85.991500000000002</v>
      </c>
      <c r="S23" s="21">
        <v>5.4</v>
      </c>
      <c r="T23" s="21">
        <f t="shared" si="6"/>
        <v>15.924351851851851</v>
      </c>
      <c r="U23" s="21">
        <f>S23-(S23*0.2)</f>
        <v>4.32</v>
      </c>
      <c r="V23" s="21"/>
      <c r="W23" s="20" t="s">
        <v>80</v>
      </c>
      <c r="X23" s="24">
        <v>389</v>
      </c>
      <c r="Y23" s="26">
        <f t="shared" si="7"/>
        <v>3.0020064824818646E-2</v>
      </c>
      <c r="Z23" s="21">
        <f t="shared" si="8"/>
        <v>5.1514431239388792</v>
      </c>
      <c r="AB23" s="20" t="s">
        <v>80</v>
      </c>
      <c r="AC23" s="27">
        <v>0</v>
      </c>
      <c r="AD23" s="27">
        <v>0</v>
      </c>
      <c r="AE23" s="27">
        <v>5</v>
      </c>
      <c r="AF23" s="24">
        <f>VLOOKUP(A23,'[1]COA enrollments for transfer st'!$A$2:$B$44,2,FALSE)</f>
        <v>122</v>
      </c>
      <c r="AG23" s="28">
        <f t="shared" si="9"/>
        <v>2.8398510242085662E-2</v>
      </c>
      <c r="AH23" s="24">
        <f t="shared" si="10"/>
        <v>11.160614525139666</v>
      </c>
      <c r="AI23" s="24">
        <v>4.040153631284916</v>
      </c>
      <c r="AJ23" s="28">
        <f t="shared" si="11"/>
        <v>1.1702110445430604E-2</v>
      </c>
      <c r="AK23" s="21">
        <f t="shared" si="12"/>
        <v>2.0080821524358918</v>
      </c>
      <c r="AM23" s="20" t="s">
        <v>80</v>
      </c>
      <c r="AN23" s="28">
        <v>0.73</v>
      </c>
      <c r="AO23" s="28">
        <v>0.71</v>
      </c>
      <c r="AP23" s="28">
        <v>0.749</v>
      </c>
      <c r="AQ23" s="28">
        <f t="shared" si="13"/>
        <v>0.72966666666666669</v>
      </c>
      <c r="AR23" s="26">
        <f t="shared" si="14"/>
        <v>3.387596899224854E-3</v>
      </c>
      <c r="AS23" s="21">
        <v>4.2</v>
      </c>
      <c r="AT23" s="21">
        <f>AS23</f>
        <v>4.2</v>
      </c>
      <c r="AV23" s="20" t="s">
        <v>80</v>
      </c>
      <c r="AW23" s="28">
        <v>0.87</v>
      </c>
      <c r="AX23" s="28">
        <v>0.83</v>
      </c>
      <c r="AY23" s="28">
        <v>0.88300000000000001</v>
      </c>
      <c r="AZ23" s="28">
        <f t="shared" si="15"/>
        <v>0.8610000000000001</v>
      </c>
      <c r="BA23" s="26">
        <f t="shared" ref="BA23:BA33" si="28">AZ23-AZ$44</f>
        <v>3.402325581395349E-2</v>
      </c>
      <c r="BB23" s="21">
        <v>4.2</v>
      </c>
      <c r="BC23" s="21">
        <f t="shared" si="27"/>
        <v>3.99</v>
      </c>
      <c r="BD23" s="84"/>
      <c r="BE23" s="20" t="s">
        <v>80</v>
      </c>
      <c r="BF23" s="30">
        <v>1</v>
      </c>
      <c r="BG23" s="29">
        <f t="shared" si="18"/>
        <v>3.6871161876325576</v>
      </c>
      <c r="BH23" s="29">
        <f t="shared" si="19"/>
        <v>4.4657140088487006</v>
      </c>
      <c r="BI23" s="29">
        <f t="shared" si="20"/>
        <v>4.32</v>
      </c>
      <c r="BJ23" s="29">
        <f t="shared" si="21"/>
        <v>5.1514431239388792</v>
      </c>
      <c r="BK23" s="29">
        <f t="shared" si="22"/>
        <v>2.0080821524358918</v>
      </c>
      <c r="BL23" s="29">
        <f t="shared" si="23"/>
        <v>4.2</v>
      </c>
      <c r="BM23" s="29">
        <f t="shared" si="24"/>
        <v>3.99</v>
      </c>
      <c r="BN23" s="68">
        <f t="shared" si="25"/>
        <v>3.9833029754304863</v>
      </c>
      <c r="BO23" s="69">
        <v>3.9833029754304863</v>
      </c>
      <c r="BP23" s="21">
        <v>4.0432556511319433</v>
      </c>
      <c r="BQ23" s="21">
        <f t="shared" si="26"/>
        <v>-5.9952675701457014E-2</v>
      </c>
    </row>
    <row r="24" spans="1:107" s="75" customFormat="1" ht="15" customHeight="1" x14ac:dyDescent="0.25">
      <c r="A24" s="20" t="s">
        <v>81</v>
      </c>
      <c r="B24" s="21">
        <v>20.0169</v>
      </c>
      <c r="C24" s="21">
        <v>18.8735</v>
      </c>
      <c r="D24" s="21">
        <v>18.148900000000001</v>
      </c>
      <c r="E24" s="21">
        <f t="shared" si="0"/>
        <v>19.013099999999998</v>
      </c>
      <c r="F24" s="22">
        <f t="shared" si="1"/>
        <v>8.8776471207136706E-2</v>
      </c>
      <c r="G24" s="21">
        <f t="shared" si="2"/>
        <v>15.234042459144659</v>
      </c>
      <c r="H24" s="23">
        <f t="shared" si="3"/>
        <v>-3.7790575408553391</v>
      </c>
      <c r="I24" s="21"/>
      <c r="J24" s="20" t="s">
        <v>81</v>
      </c>
      <c r="K24" s="21">
        <v>137.78280000000001</v>
      </c>
      <c r="L24" s="21">
        <v>248.08779999999999</v>
      </c>
      <c r="M24" s="28">
        <f t="shared" si="4"/>
        <v>0.55537918430491151</v>
      </c>
      <c r="N24" s="26">
        <v>7.6207536925999339E-2</v>
      </c>
      <c r="O24" s="21">
        <f t="shared" si="5"/>
        <v>13.077213336501487</v>
      </c>
      <c r="P24" s="21"/>
      <c r="Q24" s="20" t="s">
        <v>81</v>
      </c>
      <c r="R24" s="21">
        <v>248.08779999999999</v>
      </c>
      <c r="S24" s="21">
        <v>19.215599999999998</v>
      </c>
      <c r="T24" s="21">
        <f t="shared" si="6"/>
        <v>12.910749599283916</v>
      </c>
      <c r="U24" s="21">
        <f>S24-(S24*0.4)</f>
        <v>11.529359999999999</v>
      </c>
      <c r="V24" s="21"/>
      <c r="W24" s="20" t="s">
        <v>81</v>
      </c>
      <c r="X24" s="24">
        <v>1489</v>
      </c>
      <c r="Y24" s="26">
        <f t="shared" si="7"/>
        <v>0.11490970828831609</v>
      </c>
      <c r="Z24" s="21">
        <f t="shared" si="8"/>
        <v>19.718505942275041</v>
      </c>
      <c r="AA24" s="25"/>
      <c r="AB24" s="20" t="s">
        <v>81</v>
      </c>
      <c r="AC24" s="27">
        <v>0</v>
      </c>
      <c r="AD24" s="27">
        <v>0</v>
      </c>
      <c r="AE24" s="27">
        <v>2</v>
      </c>
      <c r="AF24" s="24">
        <f>VLOOKUP(A24,'[1]COA enrollments for transfer st'!$A$2:$B$44,2,FALSE)</f>
        <v>476</v>
      </c>
      <c r="AG24" s="28">
        <f t="shared" si="9"/>
        <v>0.11080074487895716</v>
      </c>
      <c r="AH24" s="24">
        <f t="shared" si="10"/>
        <v>43.544692737430168</v>
      </c>
      <c r="AI24" s="24">
        <v>11.386173184357542</v>
      </c>
      <c r="AJ24" s="28">
        <f t="shared" si="11"/>
        <v>3.2979502344265145E-2</v>
      </c>
      <c r="AK24" s="21">
        <f t="shared" si="12"/>
        <v>5.6592826022758995</v>
      </c>
      <c r="AL24" s="25"/>
      <c r="AM24" s="20" t="s">
        <v>81</v>
      </c>
      <c r="AN24" s="28">
        <v>0.65</v>
      </c>
      <c r="AO24" s="28">
        <v>0.66</v>
      </c>
      <c r="AP24" s="28">
        <v>0.59399999999999997</v>
      </c>
      <c r="AQ24" s="28">
        <f t="shared" si="13"/>
        <v>0.6346666666666666</v>
      </c>
      <c r="AR24" s="26">
        <f t="shared" si="14"/>
        <v>-9.161240310077523E-2</v>
      </c>
      <c r="AS24" s="21">
        <v>18.148900000000001</v>
      </c>
      <c r="AT24" s="83">
        <f>AS24-(AS24*0.25)</f>
        <v>13.611675000000002</v>
      </c>
      <c r="AU24" s="25"/>
      <c r="AV24" s="20" t="s">
        <v>81</v>
      </c>
      <c r="AW24" s="28">
        <v>0.74</v>
      </c>
      <c r="AX24" s="28">
        <v>0.76</v>
      </c>
      <c r="AY24" s="28">
        <v>0.83</v>
      </c>
      <c r="AZ24" s="28">
        <f t="shared" si="15"/>
        <v>0.77666666666666673</v>
      </c>
      <c r="BA24" s="26">
        <f t="shared" si="28"/>
        <v>-5.0310077519379881E-2</v>
      </c>
      <c r="BB24" s="21">
        <v>18.148900000000001</v>
      </c>
      <c r="BC24" s="21">
        <f>BB24-(BB24*0.5)</f>
        <v>9.0744500000000006</v>
      </c>
      <c r="BD24" s="84"/>
      <c r="BE24" s="20" t="s">
        <v>81</v>
      </c>
      <c r="BF24" s="30">
        <v>6</v>
      </c>
      <c r="BG24" s="29">
        <f t="shared" si="18"/>
        <v>15.234042459144659</v>
      </c>
      <c r="BH24" s="29">
        <f t="shared" si="19"/>
        <v>13.077213336501487</v>
      </c>
      <c r="BI24" s="29">
        <f t="shared" si="20"/>
        <v>11.529359999999999</v>
      </c>
      <c r="BJ24" s="29">
        <f t="shared" si="21"/>
        <v>19.718505942275041</v>
      </c>
      <c r="BK24" s="29">
        <f t="shared" si="22"/>
        <v>5.6592826022758995</v>
      </c>
      <c r="BL24" s="29">
        <f t="shared" si="23"/>
        <v>13.611675000000002</v>
      </c>
      <c r="BM24" s="29">
        <f t="shared" si="24"/>
        <v>9.0744500000000006</v>
      </c>
      <c r="BN24" s="68">
        <f t="shared" si="25"/>
        <v>12.804963302891409</v>
      </c>
      <c r="BO24" s="69">
        <v>14.1</v>
      </c>
      <c r="BP24" s="21">
        <v>16.173171605218542</v>
      </c>
      <c r="BQ24" s="21">
        <f t="shared" si="26"/>
        <v>-2.0731716052185423</v>
      </c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</row>
    <row r="25" spans="1:107" s="25" customFormat="1" ht="15" customHeight="1" x14ac:dyDescent="0.25">
      <c r="A25" s="20" t="s">
        <v>82</v>
      </c>
      <c r="B25" s="21">
        <v>13.454000000000001</v>
      </c>
      <c r="C25" s="21">
        <v>13.429399999999999</v>
      </c>
      <c r="D25" s="21">
        <v>12.8828</v>
      </c>
      <c r="E25" s="21">
        <f t="shared" si="0"/>
        <v>13.2554</v>
      </c>
      <c r="F25" s="22">
        <f t="shared" si="1"/>
        <v>6.1892465533715177E-2</v>
      </c>
      <c r="G25" s="21">
        <f t="shared" si="2"/>
        <v>10.620747085585524</v>
      </c>
      <c r="H25" s="23">
        <f t="shared" si="3"/>
        <v>-2.6346529144144757</v>
      </c>
      <c r="I25" s="21"/>
      <c r="J25" s="20" t="s">
        <v>82</v>
      </c>
      <c r="K25" s="21">
        <v>98.846800000000002</v>
      </c>
      <c r="L25" s="21">
        <v>156.5496</v>
      </c>
      <c r="M25" s="28">
        <f t="shared" si="4"/>
        <v>0.63140883145022408</v>
      </c>
      <c r="N25" s="26">
        <v>5.4672071993143348E-2</v>
      </c>
      <c r="O25" s="21">
        <f t="shared" si="5"/>
        <v>9.3817275540233975</v>
      </c>
      <c r="P25" s="21"/>
      <c r="Q25" s="20" t="s">
        <v>82</v>
      </c>
      <c r="R25" s="21">
        <v>156.5496</v>
      </c>
      <c r="S25" s="21">
        <v>12.8828</v>
      </c>
      <c r="T25" s="21">
        <f t="shared" si="6"/>
        <v>12.151830347439997</v>
      </c>
      <c r="U25" s="21">
        <f>S25-(S25*0.45)</f>
        <v>7.0855399999999999</v>
      </c>
      <c r="V25" s="21"/>
      <c r="W25" s="20" t="s">
        <v>82</v>
      </c>
      <c r="X25" s="24">
        <v>405</v>
      </c>
      <c r="Y25" s="26">
        <f t="shared" si="7"/>
        <v>3.125482327519679E-2</v>
      </c>
      <c r="Z25" s="21">
        <f t="shared" si="8"/>
        <v>5.3633276740237692</v>
      </c>
      <c r="AB25" s="20" t="s">
        <v>82</v>
      </c>
      <c r="AC25" s="27">
        <v>0</v>
      </c>
      <c r="AD25" s="27">
        <v>0</v>
      </c>
      <c r="AE25" s="27">
        <v>0</v>
      </c>
      <c r="AF25" s="24">
        <f>VLOOKUP(A25,'[1]COA enrollments for transfer st'!$A$2:$B$44,2,FALSE)</f>
        <v>3</v>
      </c>
      <c r="AG25" s="28">
        <f t="shared" si="9"/>
        <v>6.9832402234636874E-4</v>
      </c>
      <c r="AH25" s="24">
        <f t="shared" si="10"/>
        <v>0.2744413407821229</v>
      </c>
      <c r="AI25" s="24">
        <v>6.8610335195530725E-2</v>
      </c>
      <c r="AJ25" s="28">
        <f t="shared" si="11"/>
        <v>1.9872653206525916E-4</v>
      </c>
      <c r="AK25" s="21">
        <f t="shared" si="12"/>
        <v>3.4101472902398476E-2</v>
      </c>
      <c r="AM25" s="20" t="s">
        <v>82</v>
      </c>
      <c r="AN25" s="28">
        <v>0.8</v>
      </c>
      <c r="AO25" s="28">
        <v>0.79</v>
      </c>
      <c r="AP25" s="28">
        <v>0.79900000000000004</v>
      </c>
      <c r="AQ25" s="28">
        <f t="shared" si="13"/>
        <v>0.79633333333333345</v>
      </c>
      <c r="AR25" s="26">
        <f t="shared" si="14"/>
        <v>7.0054263565891617E-2</v>
      </c>
      <c r="AS25" s="21">
        <v>12.8828</v>
      </c>
      <c r="AT25" s="83">
        <f>AS25</f>
        <v>12.8828</v>
      </c>
      <c r="AV25" s="20" t="s">
        <v>82</v>
      </c>
      <c r="AW25" s="28">
        <v>0.9</v>
      </c>
      <c r="AX25" s="28">
        <v>0.89</v>
      </c>
      <c r="AY25" s="28">
        <v>0.96599999999999997</v>
      </c>
      <c r="AZ25" s="28">
        <f t="shared" si="15"/>
        <v>0.91866666666666674</v>
      </c>
      <c r="BA25" s="26">
        <f t="shared" si="28"/>
        <v>9.1689922480620134E-2</v>
      </c>
      <c r="BB25" s="21">
        <v>12.8828</v>
      </c>
      <c r="BC25" s="21">
        <f t="shared" ref="BC25:BC30" si="29">BB25-(BB25*0.05)</f>
        <v>12.238659999999999</v>
      </c>
      <c r="BD25" s="84"/>
      <c r="BE25" s="20" t="s">
        <v>82</v>
      </c>
      <c r="BF25" s="30">
        <v>1</v>
      </c>
      <c r="BG25" s="29">
        <f t="shared" si="18"/>
        <v>10.620747085585524</v>
      </c>
      <c r="BH25" s="29">
        <f t="shared" si="19"/>
        <v>9.3817275540233975</v>
      </c>
      <c r="BI25" s="29">
        <f t="shared" si="20"/>
        <v>7.0855399999999999</v>
      </c>
      <c r="BJ25" s="29">
        <f t="shared" si="21"/>
        <v>5.3633276740237692</v>
      </c>
      <c r="BK25" s="29">
        <f t="shared" si="22"/>
        <v>3.4101472902398476E-2</v>
      </c>
      <c r="BL25" s="29">
        <f t="shared" si="23"/>
        <v>12.8828</v>
      </c>
      <c r="BM25" s="29">
        <f t="shared" si="24"/>
        <v>12.238659999999999</v>
      </c>
      <c r="BN25" s="68">
        <f t="shared" si="25"/>
        <v>8.4166334414913369</v>
      </c>
      <c r="BO25" s="69">
        <v>9.1999999999999993</v>
      </c>
      <c r="BP25" s="21">
        <v>11.308351062704851</v>
      </c>
      <c r="BQ25" s="21">
        <f t="shared" si="26"/>
        <v>-2.1083510627048518</v>
      </c>
    </row>
    <row r="26" spans="1:107" s="75" customFormat="1" ht="15" customHeight="1" x14ac:dyDescent="0.25">
      <c r="A26" s="20" t="s">
        <v>83</v>
      </c>
      <c r="B26" s="21">
        <v>4.4053000000000004</v>
      </c>
      <c r="C26" s="21">
        <v>4.2506000000000004</v>
      </c>
      <c r="D26" s="21">
        <v>3.0853000000000002</v>
      </c>
      <c r="E26" s="21">
        <f t="shared" si="0"/>
        <v>3.9137333333333335</v>
      </c>
      <c r="F26" s="22">
        <f t="shared" si="1"/>
        <v>1.8274107566839594E-2</v>
      </c>
      <c r="G26" s="21">
        <f t="shared" si="2"/>
        <v>3.1358368584696743</v>
      </c>
      <c r="H26" s="23">
        <f t="shared" si="3"/>
        <v>-0.7778964748636592</v>
      </c>
      <c r="I26" s="21"/>
      <c r="J26" s="20" t="s">
        <v>83</v>
      </c>
      <c r="K26" s="21">
        <v>37.126399999999997</v>
      </c>
      <c r="L26" s="21">
        <v>66.656300000000002</v>
      </c>
      <c r="M26" s="28">
        <f t="shared" si="4"/>
        <v>0.55698261079597866</v>
      </c>
      <c r="N26" s="26">
        <v>2.0534576877008028E-2</v>
      </c>
      <c r="O26" s="21">
        <f t="shared" si="5"/>
        <v>3.5237333920945773</v>
      </c>
      <c r="P26" s="21"/>
      <c r="Q26" s="20" t="s">
        <v>83</v>
      </c>
      <c r="R26" s="21">
        <v>66.656300000000002</v>
      </c>
      <c r="S26" s="21">
        <v>3.8853</v>
      </c>
      <c r="T26" s="21">
        <f t="shared" si="6"/>
        <v>17.156023987851647</v>
      </c>
      <c r="U26" s="21">
        <f>S26-(S26*0.1)</f>
        <v>3.4967699999999997</v>
      </c>
      <c r="V26" s="21"/>
      <c r="W26" s="20" t="s">
        <v>83</v>
      </c>
      <c r="X26" s="24">
        <v>272</v>
      </c>
      <c r="Y26" s="26">
        <f t="shared" si="7"/>
        <v>2.099089365642846E-2</v>
      </c>
      <c r="Z26" s="21">
        <f t="shared" si="8"/>
        <v>3.6020373514431236</v>
      </c>
      <c r="AA26" s="25"/>
      <c r="AB26" s="20" t="s">
        <v>83</v>
      </c>
      <c r="AC26" s="27">
        <v>0</v>
      </c>
      <c r="AD26" s="27">
        <v>0</v>
      </c>
      <c r="AE26" s="27">
        <v>0</v>
      </c>
      <c r="AF26" s="24">
        <f>VLOOKUP(A26,'[1]COA enrollments for transfer st'!$A$2:$B$44,2,FALSE)</f>
        <v>126</v>
      </c>
      <c r="AG26" s="28">
        <f t="shared" si="9"/>
        <v>2.9329608938547486E-2</v>
      </c>
      <c r="AH26" s="24">
        <f t="shared" si="10"/>
        <v>11.526536312849162</v>
      </c>
      <c r="AI26" s="24">
        <v>2.8816340782122905</v>
      </c>
      <c r="AJ26" s="28">
        <f t="shared" si="11"/>
        <v>8.3465143467408853E-3</v>
      </c>
      <c r="AK26" s="21">
        <f t="shared" si="12"/>
        <v>1.4322618619007361</v>
      </c>
      <c r="AL26" s="25"/>
      <c r="AM26" s="20" t="s">
        <v>83</v>
      </c>
      <c r="AN26" s="28">
        <v>0.73</v>
      </c>
      <c r="AO26" s="28">
        <v>0.75</v>
      </c>
      <c r="AP26" s="28">
        <v>0.72899999999999998</v>
      </c>
      <c r="AQ26" s="28">
        <f t="shared" si="13"/>
        <v>0.7363333333333334</v>
      </c>
      <c r="AR26" s="26">
        <f t="shared" si="14"/>
        <v>1.0054263565891564E-2</v>
      </c>
      <c r="AS26" s="21">
        <v>3.0853000000000002</v>
      </c>
      <c r="AT26" s="21">
        <f>AS26</f>
        <v>3.0853000000000002</v>
      </c>
      <c r="AU26" s="25"/>
      <c r="AV26" s="20" t="s">
        <v>83</v>
      </c>
      <c r="AW26" s="28">
        <v>0.81</v>
      </c>
      <c r="AX26" s="28">
        <v>0.84</v>
      </c>
      <c r="AY26" s="28">
        <v>0.90200000000000002</v>
      </c>
      <c r="AZ26" s="28">
        <f t="shared" si="15"/>
        <v>0.85066666666666668</v>
      </c>
      <c r="BA26" s="26">
        <f t="shared" si="28"/>
        <v>2.3689922480620074E-2</v>
      </c>
      <c r="BB26" s="21">
        <v>3.0853000000000002</v>
      </c>
      <c r="BC26" s="21">
        <f t="shared" si="29"/>
        <v>2.9310350000000001</v>
      </c>
      <c r="BD26" s="84"/>
      <c r="BE26" s="20" t="s">
        <v>83</v>
      </c>
      <c r="BF26" s="30">
        <v>1</v>
      </c>
      <c r="BG26" s="29">
        <f t="shared" si="18"/>
        <v>3.1358368584696743</v>
      </c>
      <c r="BH26" s="29">
        <f t="shared" si="19"/>
        <v>3.5237333920945773</v>
      </c>
      <c r="BI26" s="29">
        <f t="shared" si="20"/>
        <v>3.4967699999999997</v>
      </c>
      <c r="BJ26" s="29">
        <f t="shared" si="21"/>
        <v>3.6020373514431236</v>
      </c>
      <c r="BK26" s="29">
        <f t="shared" si="22"/>
        <v>1.4322618619007361</v>
      </c>
      <c r="BL26" s="29">
        <f t="shared" si="23"/>
        <v>3.0853000000000002</v>
      </c>
      <c r="BM26" s="29">
        <f t="shared" si="24"/>
        <v>2.9310350000000001</v>
      </c>
      <c r="BN26" s="68">
        <f t="shared" si="25"/>
        <v>3.1155884751612621</v>
      </c>
      <c r="BO26" s="69">
        <v>3.1155884751612621</v>
      </c>
      <c r="BP26" s="21">
        <v>3.5852365696877557</v>
      </c>
      <c r="BQ26" s="21">
        <f t="shared" si="26"/>
        <v>-0.46964809452649359</v>
      </c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DA26" s="25"/>
      <c r="DB26" s="25"/>
      <c r="DC26" s="25"/>
    </row>
    <row r="27" spans="1:107" s="25" customFormat="1" ht="15" customHeight="1" x14ac:dyDescent="0.25">
      <c r="A27" s="20" t="s">
        <v>84</v>
      </c>
      <c r="B27" s="21">
        <v>0.4</v>
      </c>
      <c r="C27" s="21">
        <v>0.4</v>
      </c>
      <c r="D27" s="21">
        <v>0.4</v>
      </c>
      <c r="E27" s="21">
        <f t="shared" si="0"/>
        <v>0.40000000000000008</v>
      </c>
      <c r="F27" s="22">
        <f t="shared" si="1"/>
        <v>1.8676906176717471E-3</v>
      </c>
      <c r="G27" s="21">
        <f t="shared" si="2"/>
        <v>0.32049570999247179</v>
      </c>
      <c r="H27" s="23">
        <f t="shared" si="3"/>
        <v>-7.9504290007528289E-2</v>
      </c>
      <c r="I27" s="21"/>
      <c r="J27" s="20" t="s">
        <v>84</v>
      </c>
      <c r="K27" s="21">
        <v>2.7719999999999998</v>
      </c>
      <c r="L27" s="21">
        <v>5.8437999999999999</v>
      </c>
      <c r="M27" s="28">
        <f t="shared" si="4"/>
        <v>0.47434888257640573</v>
      </c>
      <c r="N27" s="26">
        <v>1.5331905895283747E-3</v>
      </c>
      <c r="O27" s="21">
        <f t="shared" si="5"/>
        <v>0.26309550516306907</v>
      </c>
      <c r="P27" s="21"/>
      <c r="Q27" s="20" t="s">
        <v>84</v>
      </c>
      <c r="R27" s="21">
        <v>5.8437999999999999</v>
      </c>
      <c r="S27" s="21">
        <v>0.4</v>
      </c>
      <c r="T27" s="21">
        <f t="shared" si="6"/>
        <v>14.609499999999999</v>
      </c>
      <c r="U27" s="21">
        <f>S27-(S27*0.3)</f>
        <v>0.28000000000000003</v>
      </c>
      <c r="V27" s="21"/>
      <c r="W27" s="20" t="s">
        <v>84</v>
      </c>
      <c r="X27" s="24">
        <v>41</v>
      </c>
      <c r="Y27" s="26">
        <f t="shared" si="7"/>
        <v>3.164068529093996E-3</v>
      </c>
      <c r="Z27" s="21">
        <f t="shared" si="8"/>
        <v>0.54295415959252968</v>
      </c>
      <c r="AB27" s="20" t="s">
        <v>84</v>
      </c>
      <c r="AC27" s="27">
        <v>0</v>
      </c>
      <c r="AD27" s="27">
        <v>0</v>
      </c>
      <c r="AE27" s="27">
        <v>0</v>
      </c>
      <c r="AF27" s="24">
        <f>VLOOKUP(A27,'[1]COA enrollments for transfer st'!$A$2:$B$44,2,FALSE)</f>
        <v>11</v>
      </c>
      <c r="AG27" s="28">
        <f t="shared" si="9"/>
        <v>2.5605214152700185E-3</v>
      </c>
      <c r="AH27" s="24">
        <f t="shared" si="10"/>
        <v>1.0062849162011174</v>
      </c>
      <c r="AI27" s="24">
        <v>0.25157122905027934</v>
      </c>
      <c r="AJ27" s="28">
        <f t="shared" si="11"/>
        <v>7.2866395090595028E-4</v>
      </c>
      <c r="AK27" s="21">
        <f t="shared" si="12"/>
        <v>0.12503873397546109</v>
      </c>
      <c r="AM27" s="20" t="s">
        <v>84</v>
      </c>
      <c r="AN27" s="28">
        <v>0.66</v>
      </c>
      <c r="AO27" s="28">
        <v>0.7</v>
      </c>
      <c r="AP27" s="28">
        <v>0.61</v>
      </c>
      <c r="AQ27" s="28">
        <f t="shared" si="13"/>
        <v>0.65666666666666662</v>
      </c>
      <c r="AR27" s="26">
        <f t="shared" si="14"/>
        <v>-6.9612403100775211E-2</v>
      </c>
      <c r="AS27" s="21">
        <v>0.4</v>
      </c>
      <c r="AT27" s="83">
        <f>AS27-(AS27*0.25)</f>
        <v>0.30000000000000004</v>
      </c>
      <c r="AV27" s="20" t="s">
        <v>84</v>
      </c>
      <c r="AW27" s="28">
        <v>0.78</v>
      </c>
      <c r="AX27" s="28">
        <v>0.83</v>
      </c>
      <c r="AY27" s="28">
        <v>0.89800000000000002</v>
      </c>
      <c r="AZ27" s="28">
        <f t="shared" si="15"/>
        <v>0.83599999999999997</v>
      </c>
      <c r="BA27" s="26">
        <f t="shared" si="28"/>
        <v>9.023255813953357E-3</v>
      </c>
      <c r="BB27" s="21">
        <v>0.4</v>
      </c>
      <c r="BC27" s="21">
        <f t="shared" si="29"/>
        <v>0.38</v>
      </c>
      <c r="BD27" s="84"/>
      <c r="BE27" s="20" t="s">
        <v>84</v>
      </c>
      <c r="BF27" s="30">
        <v>0</v>
      </c>
      <c r="BG27" s="29">
        <f t="shared" si="18"/>
        <v>0.32049570999247179</v>
      </c>
      <c r="BH27" s="29">
        <f t="shared" si="19"/>
        <v>0.26309550516306907</v>
      </c>
      <c r="BI27" s="29">
        <f t="shared" si="20"/>
        <v>0.28000000000000003</v>
      </c>
      <c r="BJ27" s="29">
        <f t="shared" si="21"/>
        <v>0.54295415959252968</v>
      </c>
      <c r="BK27" s="29">
        <f t="shared" si="22"/>
        <v>0.12503873397546109</v>
      </c>
      <c r="BL27" s="29">
        <f t="shared" si="23"/>
        <v>0.30000000000000004</v>
      </c>
      <c r="BM27" s="29">
        <f t="shared" si="24"/>
        <v>0.38</v>
      </c>
      <c r="BN27" s="68">
        <f t="shared" si="25"/>
        <v>0.31123276737122396</v>
      </c>
      <c r="BO27" s="69">
        <v>0.2</v>
      </c>
      <c r="BP27" s="21">
        <v>0.1</v>
      </c>
      <c r="BQ27" s="21">
        <f t="shared" si="26"/>
        <v>0.1</v>
      </c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DA27" s="34"/>
    </row>
    <row r="28" spans="1:107" s="25" customFormat="1" ht="14.25" customHeight="1" x14ac:dyDescent="0.25">
      <c r="A28" s="20" t="s">
        <v>85</v>
      </c>
      <c r="B28" s="21">
        <v>5.9966999999999997</v>
      </c>
      <c r="C28" s="21">
        <v>6.2</v>
      </c>
      <c r="D28" s="21">
        <v>6</v>
      </c>
      <c r="E28" s="21">
        <f t="shared" si="0"/>
        <v>6.0655666666666663</v>
      </c>
      <c r="F28" s="22">
        <f t="shared" si="1"/>
        <v>2.8321504885489557E-2</v>
      </c>
      <c r="G28" s="21">
        <f t="shared" si="2"/>
        <v>4.8599702383500079</v>
      </c>
      <c r="H28" s="23">
        <f t="shared" si="3"/>
        <v>-1.2055964283166585</v>
      </c>
      <c r="I28" s="21"/>
      <c r="J28" s="20" t="s">
        <v>85</v>
      </c>
      <c r="K28" s="21">
        <v>72.687100000000001</v>
      </c>
      <c r="L28" s="21">
        <v>128.084</v>
      </c>
      <c r="M28" s="28">
        <f t="shared" si="4"/>
        <v>0.5674955497954467</v>
      </c>
      <c r="N28" s="26">
        <v>4.0203166558480496E-2</v>
      </c>
      <c r="O28" s="21">
        <f t="shared" si="5"/>
        <v>6.8988633814352527</v>
      </c>
      <c r="P28" s="21"/>
      <c r="Q28" s="20" t="s">
        <v>85</v>
      </c>
      <c r="R28" s="21">
        <v>128.084</v>
      </c>
      <c r="S28" s="21">
        <v>7.6</v>
      </c>
      <c r="T28" s="21">
        <f t="shared" si="6"/>
        <v>16.853157894736842</v>
      </c>
      <c r="U28" s="21">
        <f>S28-(S28*0.1)</f>
        <v>6.84</v>
      </c>
      <c r="V28" s="21"/>
      <c r="W28" s="20" t="s">
        <v>85</v>
      </c>
      <c r="X28" s="24">
        <v>299</v>
      </c>
      <c r="Y28" s="26">
        <f t="shared" si="7"/>
        <v>2.3074548541441579E-2</v>
      </c>
      <c r="Z28" s="21">
        <f t="shared" si="8"/>
        <v>3.959592529711375</v>
      </c>
      <c r="AB28" s="20" t="s">
        <v>85</v>
      </c>
      <c r="AC28" s="27">
        <v>4</v>
      </c>
      <c r="AD28" s="27">
        <v>3</v>
      </c>
      <c r="AE28" s="27">
        <v>3</v>
      </c>
      <c r="AF28" s="24">
        <f>VLOOKUP(A28,'[1]COA enrollments for transfer st'!$A$2:$B$44,2,FALSE)</f>
        <v>234</v>
      </c>
      <c r="AG28" s="28">
        <f t="shared" si="9"/>
        <v>5.4469273743016758E-2</v>
      </c>
      <c r="AH28" s="24">
        <f t="shared" si="10"/>
        <v>21.406424581005584</v>
      </c>
      <c r="AI28" s="24">
        <v>7.8516061452513961</v>
      </c>
      <c r="AJ28" s="28">
        <f t="shared" si="11"/>
        <v>2.2741799117310342E-2</v>
      </c>
      <c r="AK28" s="21">
        <f t="shared" si="12"/>
        <v>3.9024927285304551</v>
      </c>
      <c r="AM28" s="20" t="s">
        <v>85</v>
      </c>
      <c r="AN28" s="28">
        <v>0.68</v>
      </c>
      <c r="AO28" s="28">
        <v>0.68</v>
      </c>
      <c r="AP28" s="28">
        <v>0.71599999999999997</v>
      </c>
      <c r="AQ28" s="28">
        <f t="shared" si="13"/>
        <v>0.69200000000000006</v>
      </c>
      <c r="AR28" s="26">
        <f t="shared" si="14"/>
        <v>-3.4279069767441772E-2</v>
      </c>
      <c r="AS28" s="21">
        <v>6</v>
      </c>
      <c r="AT28" s="83">
        <f>AS28-(AS28*0.25)</f>
        <v>4.5</v>
      </c>
      <c r="AV28" s="20" t="s">
        <v>85</v>
      </c>
      <c r="AW28" s="28">
        <v>0.84</v>
      </c>
      <c r="AX28" s="28">
        <v>0.87</v>
      </c>
      <c r="AY28" s="28">
        <v>0.91100000000000003</v>
      </c>
      <c r="AZ28" s="28">
        <f t="shared" si="15"/>
        <v>0.8736666666666667</v>
      </c>
      <c r="BA28" s="26">
        <f t="shared" si="28"/>
        <v>4.6689922480620094E-2</v>
      </c>
      <c r="BB28" s="21">
        <v>6</v>
      </c>
      <c r="BC28" s="21">
        <f t="shared" si="29"/>
        <v>5.7</v>
      </c>
      <c r="BD28" s="84"/>
      <c r="BE28" s="20" t="s">
        <v>85</v>
      </c>
      <c r="BF28" s="30">
        <v>2</v>
      </c>
      <c r="BG28" s="29">
        <f t="shared" si="18"/>
        <v>4.8599702383500079</v>
      </c>
      <c r="BH28" s="29">
        <f t="shared" si="19"/>
        <v>6.8988633814352527</v>
      </c>
      <c r="BI28" s="29">
        <f t="shared" si="20"/>
        <v>6.84</v>
      </c>
      <c r="BJ28" s="29">
        <f t="shared" si="21"/>
        <v>3.959592529711375</v>
      </c>
      <c r="BK28" s="29">
        <f t="shared" si="22"/>
        <v>3.9024927285304551</v>
      </c>
      <c r="BL28" s="29">
        <f t="shared" si="23"/>
        <v>4.5</v>
      </c>
      <c r="BM28" s="29">
        <f t="shared" si="24"/>
        <v>5.7</v>
      </c>
      <c r="BN28" s="68">
        <f t="shared" si="25"/>
        <v>5.4210874235552113</v>
      </c>
      <c r="BO28" s="69">
        <v>5.4210874235552113</v>
      </c>
      <c r="BP28" s="21">
        <v>5.5333344397930366</v>
      </c>
      <c r="BQ28" s="21">
        <f t="shared" si="26"/>
        <v>-0.11224701623782529</v>
      </c>
    </row>
    <row r="29" spans="1:107" s="25" customFormat="1" ht="15" customHeight="1" x14ac:dyDescent="0.25">
      <c r="A29" s="20" t="s">
        <v>86</v>
      </c>
      <c r="B29" s="21">
        <v>0.1333</v>
      </c>
      <c r="C29" s="21">
        <v>0.1333</v>
      </c>
      <c r="D29" s="21">
        <v>0.1333</v>
      </c>
      <c r="E29" s="21">
        <f t="shared" si="0"/>
        <v>0.1333</v>
      </c>
      <c r="F29" s="22">
        <f t="shared" si="1"/>
        <v>6.2240789833910954E-4</v>
      </c>
      <c r="G29" s="21">
        <f t="shared" si="2"/>
        <v>0.10680519535499119</v>
      </c>
      <c r="H29" s="23">
        <f t="shared" si="3"/>
        <v>-2.6494804645008807E-2</v>
      </c>
      <c r="I29" s="21"/>
      <c r="J29" s="20" t="s">
        <v>86</v>
      </c>
      <c r="K29" s="21">
        <v>1.0656000000000001</v>
      </c>
      <c r="L29" s="21">
        <v>1.4666999999999999</v>
      </c>
      <c r="M29" s="28">
        <f t="shared" si="4"/>
        <v>0.72652894252403366</v>
      </c>
      <c r="N29" s="26">
        <v>5.8938235649402468E-4</v>
      </c>
      <c r="O29" s="21">
        <f t="shared" si="5"/>
        <v>0.10113801237437463</v>
      </c>
      <c r="P29" s="21"/>
      <c r="Q29" s="20" t="s">
        <v>86</v>
      </c>
      <c r="R29" s="21">
        <v>1.4666999999999999</v>
      </c>
      <c r="S29" s="21">
        <v>0.1333</v>
      </c>
      <c r="T29" s="21">
        <f t="shared" si="6"/>
        <v>11.003000750187546</v>
      </c>
      <c r="U29" s="21">
        <f>S29-(S29*0.45)</f>
        <v>7.3314999999999991E-2</v>
      </c>
      <c r="V29" s="21"/>
      <c r="W29" s="20" t="s">
        <v>86</v>
      </c>
      <c r="X29" s="24">
        <v>62</v>
      </c>
      <c r="Y29" s="26">
        <f t="shared" si="7"/>
        <v>4.7846889952153108E-3</v>
      </c>
      <c r="Z29" s="21">
        <f t="shared" si="8"/>
        <v>0.82105263157894726</v>
      </c>
      <c r="AB29" s="20" t="s">
        <v>86</v>
      </c>
      <c r="AC29" s="27">
        <v>0</v>
      </c>
      <c r="AD29" s="27">
        <v>0</v>
      </c>
      <c r="AE29" s="27">
        <v>0</v>
      </c>
      <c r="AF29" s="24">
        <f>VLOOKUP(A29,'[1]COA enrollments for transfer st'!$A$2:$B$44,2,FALSE)</f>
        <v>2</v>
      </c>
      <c r="AG29" s="28">
        <f t="shared" si="9"/>
        <v>4.6554934823091247E-4</v>
      </c>
      <c r="AH29" s="24">
        <f t="shared" si="10"/>
        <v>0.18296089385474859</v>
      </c>
      <c r="AI29" s="24">
        <v>4.5740223463687148E-2</v>
      </c>
      <c r="AJ29" s="28">
        <f t="shared" si="11"/>
        <v>1.3248435471017276E-4</v>
      </c>
      <c r="AK29" s="21">
        <f t="shared" si="12"/>
        <v>2.2734315268265647E-2</v>
      </c>
      <c r="AM29" s="20" t="s">
        <v>86</v>
      </c>
      <c r="AN29" s="28">
        <v>0.71</v>
      </c>
      <c r="AO29" s="28">
        <v>0.73</v>
      </c>
      <c r="AP29" s="28">
        <v>0.68200000000000005</v>
      </c>
      <c r="AQ29" s="28">
        <f t="shared" si="13"/>
        <v>0.70733333333333326</v>
      </c>
      <c r="AR29" s="26">
        <f t="shared" si="14"/>
        <v>-1.8945736434108573E-2</v>
      </c>
      <c r="AS29" s="21">
        <v>0.1333</v>
      </c>
      <c r="AT29" s="83">
        <f>AS29-(AS29*0.1)</f>
        <v>0.11996999999999999</v>
      </c>
      <c r="AV29" s="20" t="s">
        <v>86</v>
      </c>
      <c r="AW29" s="28">
        <v>0.89</v>
      </c>
      <c r="AX29" s="28">
        <v>0.67</v>
      </c>
      <c r="AY29" s="28">
        <v>1</v>
      </c>
      <c r="AZ29" s="28">
        <f t="shared" si="15"/>
        <v>0.85333333333333339</v>
      </c>
      <c r="BA29" s="26">
        <f t="shared" si="28"/>
        <v>2.635658914728678E-2</v>
      </c>
      <c r="BB29" s="21">
        <v>0.1333</v>
      </c>
      <c r="BC29" s="21">
        <f t="shared" si="29"/>
        <v>0.126635</v>
      </c>
      <c r="BD29" s="84"/>
      <c r="BE29" s="20" t="s">
        <v>86</v>
      </c>
      <c r="BF29" s="30">
        <v>0</v>
      </c>
      <c r="BG29" s="29">
        <f t="shared" si="18"/>
        <v>0.10680519535499119</v>
      </c>
      <c r="BH29" s="29">
        <f t="shared" si="19"/>
        <v>0.10113801237437463</v>
      </c>
      <c r="BI29" s="29">
        <f t="shared" si="20"/>
        <v>7.3314999999999991E-2</v>
      </c>
      <c r="BJ29" s="29">
        <f t="shared" si="21"/>
        <v>0.82105263157894726</v>
      </c>
      <c r="BK29" s="29">
        <f t="shared" si="22"/>
        <v>2.2734315268265647E-2</v>
      </c>
      <c r="BL29" s="29">
        <f t="shared" si="23"/>
        <v>0.11996999999999999</v>
      </c>
      <c r="BM29" s="29">
        <f t="shared" si="24"/>
        <v>0.126635</v>
      </c>
      <c r="BN29" s="68">
        <f t="shared" si="25"/>
        <v>0.16418304476090659</v>
      </c>
      <c r="BO29" s="69">
        <v>0.16418304476090659</v>
      </c>
      <c r="BP29" s="21">
        <v>0.1</v>
      </c>
      <c r="BQ29" s="21">
        <f t="shared" si="26"/>
        <v>6.4183044760906582E-2</v>
      </c>
      <c r="DB29" s="16"/>
      <c r="DC29" s="16"/>
    </row>
    <row r="30" spans="1:107" s="25" customFormat="1" ht="15" customHeight="1" x14ac:dyDescent="0.25">
      <c r="A30" s="20" t="s">
        <v>87</v>
      </c>
      <c r="B30" s="21">
        <v>1.9287000000000001</v>
      </c>
      <c r="C30" s="21">
        <v>2.1356999999999999</v>
      </c>
      <c r="D30" s="21">
        <v>1.325</v>
      </c>
      <c r="E30" s="21">
        <f t="shared" si="0"/>
        <v>1.7964666666666667</v>
      </c>
      <c r="F30" s="22">
        <f t="shared" si="1"/>
        <v>8.3881098457334255E-3</v>
      </c>
      <c r="G30" s="21">
        <f t="shared" si="2"/>
        <v>1.4393996495278558</v>
      </c>
      <c r="H30" s="23">
        <f t="shared" si="3"/>
        <v>-0.35706701713881084</v>
      </c>
      <c r="I30" s="21"/>
      <c r="J30" s="20" t="s">
        <v>87</v>
      </c>
      <c r="K30" s="21">
        <v>16.400400000000001</v>
      </c>
      <c r="L30" s="21">
        <v>37.047499999999999</v>
      </c>
      <c r="M30" s="28">
        <f t="shared" si="4"/>
        <v>0.44268574127808896</v>
      </c>
      <c r="N30" s="26">
        <v>9.071045795274589E-3</v>
      </c>
      <c r="O30" s="21">
        <f t="shared" si="5"/>
        <v>1.5565914584691194</v>
      </c>
      <c r="P30" s="21"/>
      <c r="Q30" s="20" t="s">
        <v>87</v>
      </c>
      <c r="R30" s="21">
        <v>37.047499999999999</v>
      </c>
      <c r="S30" s="21">
        <v>2.3914</v>
      </c>
      <c r="T30" s="21">
        <f t="shared" si="6"/>
        <v>15.491971230241699</v>
      </c>
      <c r="U30" s="21">
        <f>S30-(S30*0.2)</f>
        <v>1.9131199999999999</v>
      </c>
      <c r="V30" s="21"/>
      <c r="W30" s="20" t="s">
        <v>87</v>
      </c>
      <c r="X30" s="24">
        <v>9</v>
      </c>
      <c r="Y30" s="26">
        <f t="shared" si="7"/>
        <v>6.9455162833770648E-4</v>
      </c>
      <c r="Z30" s="21">
        <f t="shared" si="8"/>
        <v>0.11918505942275043</v>
      </c>
      <c r="AB30" s="20" t="s">
        <v>87</v>
      </c>
      <c r="AC30" s="27">
        <v>0</v>
      </c>
      <c r="AD30" s="27">
        <v>0</v>
      </c>
      <c r="AE30" s="27">
        <v>0</v>
      </c>
      <c r="AF30" s="24">
        <f>VLOOKUP(A30,'[1]COA enrollments for transfer st'!$A$2:$B$44,2,FALSE)</f>
        <v>30</v>
      </c>
      <c r="AG30" s="28">
        <f t="shared" si="9"/>
        <v>6.9832402234636867E-3</v>
      </c>
      <c r="AH30" s="24">
        <f t="shared" si="10"/>
        <v>2.744413407821229</v>
      </c>
      <c r="AI30" s="24">
        <v>0.68610335195530725</v>
      </c>
      <c r="AJ30" s="28">
        <f t="shared" si="11"/>
        <v>1.9872653206525915E-3</v>
      </c>
      <c r="AK30" s="21">
        <f t="shared" si="12"/>
        <v>0.34101472902398472</v>
      </c>
      <c r="AM30" s="20" t="s">
        <v>87</v>
      </c>
      <c r="AN30" s="28">
        <v>0.85</v>
      </c>
      <c r="AO30" s="28">
        <v>0.83</v>
      </c>
      <c r="AP30" s="28">
        <v>0.85099999999999998</v>
      </c>
      <c r="AQ30" s="28">
        <f t="shared" si="13"/>
        <v>0.84366666666666656</v>
      </c>
      <c r="AR30" s="26">
        <f t="shared" si="14"/>
        <v>0.11738759689922473</v>
      </c>
      <c r="AS30" s="21">
        <v>1.325</v>
      </c>
      <c r="AT30" s="21">
        <f>AS30</f>
        <v>1.325</v>
      </c>
      <c r="AV30" s="20" t="s">
        <v>87</v>
      </c>
      <c r="AW30" s="28">
        <v>0.85</v>
      </c>
      <c r="AX30" s="28">
        <v>0.86</v>
      </c>
      <c r="AY30" s="28">
        <v>0.89900000000000002</v>
      </c>
      <c r="AZ30" s="28">
        <f t="shared" si="15"/>
        <v>0.8696666666666667</v>
      </c>
      <c r="BA30" s="26">
        <f t="shared" si="28"/>
        <v>4.2689922480620091E-2</v>
      </c>
      <c r="BB30" s="21">
        <v>1.325</v>
      </c>
      <c r="BC30" s="21">
        <f t="shared" si="29"/>
        <v>1.25875</v>
      </c>
      <c r="BD30" s="84"/>
      <c r="BE30" s="20" t="s">
        <v>87</v>
      </c>
      <c r="BF30" s="30">
        <v>0</v>
      </c>
      <c r="BG30" s="29">
        <f t="shared" si="18"/>
        <v>1.4393996495278558</v>
      </c>
      <c r="BH30" s="29">
        <f t="shared" si="19"/>
        <v>1.5565914584691194</v>
      </c>
      <c r="BI30" s="29">
        <f t="shared" si="20"/>
        <v>1.9131199999999999</v>
      </c>
      <c r="BJ30" s="29">
        <f t="shared" si="21"/>
        <v>0.11918505942275043</v>
      </c>
      <c r="BK30" s="29">
        <f t="shared" si="22"/>
        <v>0.34101472902398472</v>
      </c>
      <c r="BL30" s="29">
        <f t="shared" si="23"/>
        <v>1.325</v>
      </c>
      <c r="BM30" s="29">
        <f t="shared" si="24"/>
        <v>1.25875</v>
      </c>
      <c r="BN30" s="68">
        <f t="shared" si="25"/>
        <v>1.2981840370735496</v>
      </c>
      <c r="BO30" s="69">
        <v>1.2981840370735496</v>
      </c>
      <c r="BP30" s="21">
        <v>1.2363660665158736</v>
      </c>
      <c r="BQ30" s="21">
        <f t="shared" si="26"/>
        <v>6.1817970557676016E-2</v>
      </c>
    </row>
    <row r="31" spans="1:107" s="25" customFormat="1" ht="15" customHeight="1" x14ac:dyDescent="0.25">
      <c r="A31" s="20" t="s">
        <v>88</v>
      </c>
      <c r="B31" s="21">
        <v>2.4</v>
      </c>
      <c r="C31" s="21">
        <v>2.2000000000000002</v>
      </c>
      <c r="D31" s="21">
        <v>1.6</v>
      </c>
      <c r="E31" s="21">
        <f t="shared" si="0"/>
        <v>2.0666666666666664</v>
      </c>
      <c r="F31" s="22">
        <f t="shared" si="1"/>
        <v>9.6497348579706894E-3</v>
      </c>
      <c r="G31" s="21">
        <f t="shared" si="2"/>
        <v>1.6558945016277702</v>
      </c>
      <c r="H31" s="23">
        <f t="shared" si="3"/>
        <v>-0.41077216503889624</v>
      </c>
      <c r="I31" s="21"/>
      <c r="J31" s="20" t="s">
        <v>88</v>
      </c>
      <c r="K31" s="21">
        <v>17.749400000000001</v>
      </c>
      <c r="L31" s="21">
        <v>30.633400000000002</v>
      </c>
      <c r="M31" s="28">
        <f t="shared" si="4"/>
        <v>0.57941332010158852</v>
      </c>
      <c r="N31" s="26">
        <v>9.8171764248827335E-3</v>
      </c>
      <c r="O31" s="21">
        <f t="shared" si="5"/>
        <v>1.684627474509877</v>
      </c>
      <c r="P31" s="21"/>
      <c r="Q31" s="20" t="s">
        <v>88</v>
      </c>
      <c r="R31" s="21">
        <v>30.633400000000002</v>
      </c>
      <c r="S31" s="21">
        <v>2</v>
      </c>
      <c r="T31" s="21">
        <f t="shared" si="6"/>
        <v>15.316700000000001</v>
      </c>
      <c r="U31" s="21">
        <f>S31-(S31*0.2)</f>
        <v>1.6</v>
      </c>
      <c r="V31" s="21"/>
      <c r="W31" s="20" t="s">
        <v>88</v>
      </c>
      <c r="X31" s="24">
        <v>110</v>
      </c>
      <c r="Y31" s="26">
        <f t="shared" si="7"/>
        <v>8.4889643463497456E-3</v>
      </c>
      <c r="Z31" s="21">
        <f t="shared" si="8"/>
        <v>1.4567062818336163</v>
      </c>
      <c r="AB31" s="20" t="s">
        <v>88</v>
      </c>
      <c r="AC31" s="27">
        <v>0</v>
      </c>
      <c r="AD31" s="27">
        <v>0</v>
      </c>
      <c r="AE31" s="27">
        <v>0</v>
      </c>
      <c r="AF31" s="24">
        <f>VLOOKUP(A31,'[1]COA enrollments for transfer st'!$A$2:$B$44,2,FALSE)</f>
        <v>117</v>
      </c>
      <c r="AG31" s="28">
        <f t="shared" si="9"/>
        <v>2.7234636871508379E-2</v>
      </c>
      <c r="AH31" s="24">
        <f t="shared" si="10"/>
        <v>10.703212290502792</v>
      </c>
      <c r="AI31" s="24">
        <v>2.6758030726256981</v>
      </c>
      <c r="AJ31" s="28">
        <f t="shared" si="11"/>
        <v>7.7503347505451063E-3</v>
      </c>
      <c r="AK31" s="21">
        <f t="shared" si="12"/>
        <v>1.3299574431935404</v>
      </c>
      <c r="AM31" s="20" t="s">
        <v>88</v>
      </c>
      <c r="AN31" s="28">
        <v>0.68</v>
      </c>
      <c r="AO31" s="28">
        <v>0.69</v>
      </c>
      <c r="AP31" s="28">
        <v>0.70699999999999996</v>
      </c>
      <c r="AQ31" s="28">
        <f t="shared" si="13"/>
        <v>0.69233333333333336</v>
      </c>
      <c r="AR31" s="26">
        <f t="shared" si="14"/>
        <v>-3.3945736434108476E-2</v>
      </c>
      <c r="AS31" s="21">
        <v>1.6</v>
      </c>
      <c r="AT31" s="83">
        <f>AS31-(AS31*0.25)</f>
        <v>1.2000000000000002</v>
      </c>
      <c r="AV31" s="20" t="s">
        <v>88</v>
      </c>
      <c r="AW31" s="28">
        <v>0.79</v>
      </c>
      <c r="AX31" s="28">
        <v>0.77</v>
      </c>
      <c r="AY31" s="28">
        <v>0.90400000000000003</v>
      </c>
      <c r="AZ31" s="28">
        <f t="shared" si="15"/>
        <v>0.82133333333333336</v>
      </c>
      <c r="BA31" s="26">
        <f t="shared" si="28"/>
        <v>-5.6434108527132487E-3</v>
      </c>
      <c r="BB31" s="21">
        <v>1.6</v>
      </c>
      <c r="BC31" s="21">
        <f>BB31-(BB31*0.1)</f>
        <v>1.44</v>
      </c>
      <c r="BD31" s="84"/>
      <c r="BE31" s="20" t="s">
        <v>88</v>
      </c>
      <c r="BF31" s="30">
        <v>1</v>
      </c>
      <c r="BG31" s="29">
        <f t="shared" si="18"/>
        <v>1.6558945016277702</v>
      </c>
      <c r="BH31" s="29">
        <f t="shared" si="19"/>
        <v>1.684627474509877</v>
      </c>
      <c r="BI31" s="29">
        <f t="shared" si="20"/>
        <v>1.6</v>
      </c>
      <c r="BJ31" s="29">
        <f t="shared" si="21"/>
        <v>1.4567062818336163</v>
      </c>
      <c r="BK31" s="29">
        <f t="shared" si="22"/>
        <v>1.3299574431935404</v>
      </c>
      <c r="BL31" s="29">
        <f t="shared" si="23"/>
        <v>1.2000000000000002</v>
      </c>
      <c r="BM31" s="29">
        <f t="shared" si="24"/>
        <v>1.44</v>
      </c>
      <c r="BN31" s="68">
        <f t="shared" si="25"/>
        <v>1.5251027453606461</v>
      </c>
      <c r="BO31" s="69">
        <v>1.5251027453606461</v>
      </c>
      <c r="BP31" s="21">
        <v>2</v>
      </c>
      <c r="BQ31" s="21">
        <f t="shared" si="26"/>
        <v>-0.47489725463935395</v>
      </c>
      <c r="DB31" s="75"/>
      <c r="DC31" s="75"/>
    </row>
    <row r="32" spans="1:107" s="25" customFormat="1" ht="15" customHeight="1" x14ac:dyDescent="0.25">
      <c r="A32" s="20" t="s">
        <v>89</v>
      </c>
      <c r="B32" s="21">
        <v>3.2288000000000001</v>
      </c>
      <c r="C32" s="21">
        <v>3.2854999999999999</v>
      </c>
      <c r="D32" s="21">
        <v>2.5895000000000001</v>
      </c>
      <c r="E32" s="21">
        <f t="shared" si="0"/>
        <v>3.0345999999999997</v>
      </c>
      <c r="F32" s="22">
        <f t="shared" si="1"/>
        <v>1.4169234870966704E-2</v>
      </c>
      <c r="G32" s="21">
        <f t="shared" si="2"/>
        <v>2.4314407038578865</v>
      </c>
      <c r="H32" s="23">
        <f t="shared" si="3"/>
        <v>-0.60315929614211328</v>
      </c>
      <c r="I32" s="21"/>
      <c r="J32" s="20" t="s">
        <v>89</v>
      </c>
      <c r="K32" s="21">
        <v>15.5952</v>
      </c>
      <c r="L32" s="21">
        <v>33.146099999999997</v>
      </c>
      <c r="M32" s="28">
        <f t="shared" si="4"/>
        <v>0.47049879171305226</v>
      </c>
      <c r="N32" s="26">
        <v>8.6256904335544407E-3</v>
      </c>
      <c r="O32" s="21">
        <f t="shared" si="5"/>
        <v>1.4801684783979421</v>
      </c>
      <c r="P32" s="21"/>
      <c r="Q32" s="20" t="s">
        <v>89</v>
      </c>
      <c r="R32" s="21">
        <v>33.146099999999997</v>
      </c>
      <c r="S32" s="21">
        <v>2.9895</v>
      </c>
      <c r="T32" s="21">
        <f t="shared" si="6"/>
        <v>11.087506271951829</v>
      </c>
      <c r="U32" s="21">
        <f>S32-(S32*0.45)</f>
        <v>1.644225</v>
      </c>
      <c r="V32" s="21"/>
      <c r="W32" s="20" t="s">
        <v>89</v>
      </c>
      <c r="X32" s="24">
        <v>43</v>
      </c>
      <c r="Y32" s="26">
        <f t="shared" si="7"/>
        <v>3.3184133353912639E-3</v>
      </c>
      <c r="Z32" s="21">
        <f t="shared" si="8"/>
        <v>0.56943972835314083</v>
      </c>
      <c r="AB32" s="20" t="s">
        <v>89</v>
      </c>
      <c r="AC32" s="27">
        <v>0</v>
      </c>
      <c r="AD32" s="27">
        <v>0</v>
      </c>
      <c r="AE32" s="27">
        <v>0</v>
      </c>
      <c r="AF32" s="24">
        <f>VLOOKUP(A32,'[1]COA enrollments for transfer st'!$A$2:$B$44,2,FALSE)</f>
        <v>76</v>
      </c>
      <c r="AG32" s="28">
        <f t="shared" si="9"/>
        <v>1.7690875232774673E-2</v>
      </c>
      <c r="AH32" s="24">
        <f t="shared" si="10"/>
        <v>6.9525139664804465</v>
      </c>
      <c r="AI32" s="24">
        <v>1.7381284916201116</v>
      </c>
      <c r="AJ32" s="28">
        <f t="shared" si="11"/>
        <v>5.0344054789865653E-3</v>
      </c>
      <c r="AK32" s="21">
        <f t="shared" si="12"/>
        <v>0.86390398019409476</v>
      </c>
      <c r="AM32" s="20" t="s">
        <v>89</v>
      </c>
      <c r="AN32" s="28">
        <v>0.73</v>
      </c>
      <c r="AO32" s="28">
        <v>0.76</v>
      </c>
      <c r="AP32" s="28">
        <v>0.71099999999999997</v>
      </c>
      <c r="AQ32" s="28">
        <f t="shared" si="13"/>
        <v>0.73366666666666669</v>
      </c>
      <c r="AR32" s="26">
        <f t="shared" si="14"/>
        <v>7.3875968992248575E-3</v>
      </c>
      <c r="AS32" s="21">
        <v>2.5895000000000001</v>
      </c>
      <c r="AT32" s="21">
        <f>AS32</f>
        <v>2.5895000000000001</v>
      </c>
      <c r="AV32" s="20" t="s">
        <v>89</v>
      </c>
      <c r="AW32" s="28">
        <v>0.87</v>
      </c>
      <c r="AX32" s="28">
        <v>0.86</v>
      </c>
      <c r="AY32" s="28">
        <v>0.91</v>
      </c>
      <c r="AZ32" s="28">
        <f t="shared" si="15"/>
        <v>0.88</v>
      </c>
      <c r="BA32" s="26">
        <f t="shared" si="28"/>
        <v>5.3023255813953396E-2</v>
      </c>
      <c r="BB32" s="21">
        <v>2.5895000000000001</v>
      </c>
      <c r="BC32" s="21">
        <f>BB32-(BB32*0.05)</f>
        <v>2.4600249999999999</v>
      </c>
      <c r="BD32" s="84"/>
      <c r="BE32" s="20" t="s">
        <v>89</v>
      </c>
      <c r="BF32" s="30">
        <v>0</v>
      </c>
      <c r="BG32" s="29">
        <f t="shared" si="18"/>
        <v>2.4314407038578865</v>
      </c>
      <c r="BH32" s="29">
        <f t="shared" si="19"/>
        <v>1.4801684783979421</v>
      </c>
      <c r="BI32" s="29">
        <f t="shared" si="20"/>
        <v>1.644225</v>
      </c>
      <c r="BJ32" s="29">
        <f t="shared" si="21"/>
        <v>0.56943972835314083</v>
      </c>
      <c r="BK32" s="29">
        <f t="shared" si="22"/>
        <v>0.86390398019409476</v>
      </c>
      <c r="BL32" s="29">
        <f t="shared" si="23"/>
        <v>2.5895000000000001</v>
      </c>
      <c r="BM32" s="29">
        <f t="shared" si="24"/>
        <v>2.4600249999999999</v>
      </c>
      <c r="BN32" s="68">
        <f t="shared" si="25"/>
        <v>1.8152201446589893</v>
      </c>
      <c r="BO32" s="69">
        <v>1.8152201446589893</v>
      </c>
      <c r="BP32" s="21">
        <v>2.7848265107781685</v>
      </c>
      <c r="BQ32" s="21">
        <f t="shared" si="26"/>
        <v>-0.96960636611917916</v>
      </c>
    </row>
    <row r="33" spans="1:107" s="25" customFormat="1" ht="15" customHeight="1" x14ac:dyDescent="0.25">
      <c r="A33" s="20" t="s">
        <v>90</v>
      </c>
      <c r="B33" s="21">
        <v>0.39989999999999998</v>
      </c>
      <c r="C33" s="21">
        <v>0.39989999999999998</v>
      </c>
      <c r="D33" s="21">
        <v>0.53320000000000001</v>
      </c>
      <c r="E33" s="21">
        <f t="shared" si="0"/>
        <v>0.4443333333333333</v>
      </c>
      <c r="F33" s="22">
        <f t="shared" si="1"/>
        <v>2.0746929944636984E-3</v>
      </c>
      <c r="G33" s="21">
        <f t="shared" si="2"/>
        <v>0.35601731784997065</v>
      </c>
      <c r="H33" s="23">
        <f t="shared" si="3"/>
        <v>-8.8316015483362653E-2</v>
      </c>
      <c r="I33" s="21"/>
      <c r="J33" s="20" t="s">
        <v>90</v>
      </c>
      <c r="K33" s="21">
        <v>5.1947999999999999</v>
      </c>
      <c r="L33" s="21">
        <v>8.4666999999999994</v>
      </c>
      <c r="M33" s="28">
        <f t="shared" si="4"/>
        <v>0.61355663954078921</v>
      </c>
      <c r="N33" s="26">
        <v>2.8732389879083699E-3</v>
      </c>
      <c r="O33" s="21">
        <f t="shared" si="5"/>
        <v>0.49304781032507627</v>
      </c>
      <c r="P33" s="21"/>
      <c r="Q33" s="20" t="s">
        <v>90</v>
      </c>
      <c r="R33" s="21">
        <v>8.4666999999999994</v>
      </c>
      <c r="S33" s="21">
        <v>0.53320000000000001</v>
      </c>
      <c r="T33" s="21">
        <f t="shared" si="6"/>
        <v>15.879032258064514</v>
      </c>
      <c r="U33" s="21">
        <f>S33-(S33*0.2)</f>
        <v>0.42655999999999999</v>
      </c>
      <c r="V33" s="21"/>
      <c r="W33" s="20" t="s">
        <v>90</v>
      </c>
      <c r="X33" s="24">
        <v>26</v>
      </c>
      <c r="Y33" s="26">
        <f t="shared" si="7"/>
        <v>2.0064824818644853E-3</v>
      </c>
      <c r="Z33" s="21">
        <f t="shared" si="8"/>
        <v>0.34431239388794566</v>
      </c>
      <c r="AB33" s="20" t="s">
        <v>90</v>
      </c>
      <c r="AC33" s="27">
        <v>0</v>
      </c>
      <c r="AD33" s="27">
        <v>0</v>
      </c>
      <c r="AE33" s="27">
        <v>0</v>
      </c>
      <c r="AF33" s="24">
        <f>VLOOKUP(A33,'[1]COA enrollments for transfer st'!$A$2:$B$44,2,FALSE)</f>
        <v>106</v>
      </c>
      <c r="AG33" s="28">
        <f t="shared" si="9"/>
        <v>2.4674115456238363E-2</v>
      </c>
      <c r="AH33" s="24">
        <f t="shared" si="10"/>
        <v>9.6969273743016764</v>
      </c>
      <c r="AI33" s="24">
        <v>2.4242318435754191</v>
      </c>
      <c r="AJ33" s="28">
        <f t="shared" si="11"/>
        <v>7.0216707996391577E-3</v>
      </c>
      <c r="AK33" s="21">
        <f t="shared" si="12"/>
        <v>1.2049187092180795</v>
      </c>
      <c r="AM33" s="20" t="s">
        <v>90</v>
      </c>
      <c r="AN33" s="28">
        <v>0.7</v>
      </c>
      <c r="AO33" s="28">
        <v>0.76</v>
      </c>
      <c r="AP33" s="28">
        <v>0.80200000000000005</v>
      </c>
      <c r="AQ33" s="28">
        <f t="shared" si="13"/>
        <v>0.754</v>
      </c>
      <c r="AR33" s="26">
        <f t="shared" si="14"/>
        <v>2.7720930232558172E-2</v>
      </c>
      <c r="AS33" s="21">
        <v>0.53320000000000001</v>
      </c>
      <c r="AT33" s="21">
        <f>AS33</f>
        <v>0.53320000000000001</v>
      </c>
      <c r="AV33" s="20" t="s">
        <v>90</v>
      </c>
      <c r="AW33" s="28">
        <v>0.7</v>
      </c>
      <c r="AX33" s="28">
        <v>0.69</v>
      </c>
      <c r="AY33" s="28">
        <v>0.91300000000000003</v>
      </c>
      <c r="AZ33" s="28">
        <f t="shared" si="15"/>
        <v>0.76766666666666661</v>
      </c>
      <c r="BA33" s="26">
        <f t="shared" si="28"/>
        <v>-5.931007751938E-2</v>
      </c>
      <c r="BB33" s="21">
        <v>0.53320000000000001</v>
      </c>
      <c r="BC33" s="83">
        <f>BB33-(BB33*0.5)</f>
        <v>0.2666</v>
      </c>
      <c r="BD33" s="84"/>
      <c r="BE33" s="20" t="s">
        <v>90</v>
      </c>
      <c r="BF33" s="30">
        <v>0</v>
      </c>
      <c r="BG33" s="29">
        <f t="shared" si="18"/>
        <v>0.35601731784997065</v>
      </c>
      <c r="BH33" s="29">
        <f t="shared" si="19"/>
        <v>0.49304781032507627</v>
      </c>
      <c r="BI33" s="29">
        <f t="shared" si="20"/>
        <v>0.42655999999999999</v>
      </c>
      <c r="BJ33" s="29">
        <f t="shared" si="21"/>
        <v>0.34431239388794566</v>
      </c>
      <c r="BK33" s="29">
        <f t="shared" si="22"/>
        <v>1.2049187092180795</v>
      </c>
      <c r="BL33" s="29">
        <f t="shared" si="23"/>
        <v>0.53320000000000001</v>
      </c>
      <c r="BM33" s="29">
        <f t="shared" si="24"/>
        <v>0.2666</v>
      </c>
      <c r="BN33" s="68">
        <f t="shared" si="25"/>
        <v>0.47985222080560286</v>
      </c>
      <c r="BO33" s="69">
        <v>0.3</v>
      </c>
      <c r="BP33" s="21">
        <v>0.3001174972457395</v>
      </c>
      <c r="BQ33" s="21">
        <f t="shared" si="26"/>
        <v>-1.1749724573950626E-4</v>
      </c>
    </row>
    <row r="34" spans="1:107" s="25" customFormat="1" ht="15" customHeight="1" x14ac:dyDescent="0.25">
      <c r="A34" s="20" t="s">
        <v>91</v>
      </c>
      <c r="B34" s="21">
        <v>4.5</v>
      </c>
      <c r="C34" s="21">
        <v>4.2</v>
      </c>
      <c r="D34" s="21">
        <v>3.9330000000000016</v>
      </c>
      <c r="E34" s="21">
        <f t="shared" si="0"/>
        <v>4.2110000000000003</v>
      </c>
      <c r="F34" s="22">
        <f t="shared" si="1"/>
        <v>1.9662112977539312E-2</v>
      </c>
      <c r="G34" s="21">
        <f t="shared" si="2"/>
        <v>3.3740185869457457</v>
      </c>
      <c r="H34" s="23">
        <f t="shared" si="3"/>
        <v>-0.83698141305425455</v>
      </c>
      <c r="I34" s="21"/>
      <c r="J34" s="20" t="s">
        <v>91</v>
      </c>
      <c r="K34" s="21">
        <v>6.4</v>
      </c>
      <c r="L34" s="21">
        <v>8.6300000000000008</v>
      </c>
      <c r="M34" s="28">
        <f t="shared" si="4"/>
        <v>0.74159907300115868</v>
      </c>
      <c r="N34" s="26">
        <v>8.4337650603342595E-3</v>
      </c>
      <c r="O34" s="21">
        <f t="shared" si="5"/>
        <v>1.4472340843533589</v>
      </c>
      <c r="P34" s="21"/>
      <c r="Q34" s="20" t="s">
        <v>91</v>
      </c>
      <c r="R34" s="21">
        <v>23.2</v>
      </c>
      <c r="S34" s="21">
        <v>3.9</v>
      </c>
      <c r="T34" s="21">
        <f t="shared" si="6"/>
        <v>5.9487179487179489</v>
      </c>
      <c r="U34" s="21">
        <f>S34-(S34*0.45)</f>
        <v>2.145</v>
      </c>
      <c r="V34" s="21"/>
      <c r="W34" s="20" t="s">
        <v>91</v>
      </c>
      <c r="X34" s="24">
        <v>0</v>
      </c>
      <c r="Y34" s="26">
        <f t="shared" si="7"/>
        <v>0</v>
      </c>
      <c r="Z34" s="21">
        <f t="shared" si="8"/>
        <v>0</v>
      </c>
      <c r="AB34" s="20" t="s">
        <v>91</v>
      </c>
      <c r="AC34" s="27">
        <v>0</v>
      </c>
      <c r="AD34" s="27">
        <v>0</v>
      </c>
      <c r="AE34" s="27">
        <v>0</v>
      </c>
      <c r="AF34" s="24">
        <v>28</v>
      </c>
      <c r="AG34" s="28">
        <f t="shared" si="9"/>
        <v>6.5176908752327747E-3</v>
      </c>
      <c r="AH34" s="24">
        <f t="shared" si="10"/>
        <v>2.5614525139664805</v>
      </c>
      <c r="AI34" s="24">
        <v>0.64036312849162014</v>
      </c>
      <c r="AJ34" s="28">
        <f t="shared" si="11"/>
        <v>1.854780965942419E-3</v>
      </c>
      <c r="AK34" s="21">
        <f t="shared" si="12"/>
        <v>0.31828041375571914</v>
      </c>
      <c r="AM34" s="20" t="s">
        <v>91</v>
      </c>
      <c r="AN34" s="28">
        <v>0</v>
      </c>
      <c r="AO34" s="28">
        <v>0</v>
      </c>
      <c r="AP34" s="28">
        <v>0</v>
      </c>
      <c r="AQ34" s="28">
        <v>0</v>
      </c>
      <c r="AR34" s="26">
        <v>0</v>
      </c>
      <c r="AS34" s="21">
        <v>3.9330000000000016</v>
      </c>
      <c r="AT34" s="83">
        <f>AS34</f>
        <v>3.9330000000000016</v>
      </c>
      <c r="AV34" s="20" t="s">
        <v>91</v>
      </c>
      <c r="AW34" s="28">
        <v>0</v>
      </c>
      <c r="AX34" s="28">
        <v>0</v>
      </c>
      <c r="AY34" s="28">
        <v>0</v>
      </c>
      <c r="AZ34" s="28">
        <v>0</v>
      </c>
      <c r="BA34" s="26">
        <v>0</v>
      </c>
      <c r="BB34" s="21">
        <v>3.9330000000000016</v>
      </c>
      <c r="BC34" s="21">
        <f>BB34-(BB34*0.05)</f>
        <v>3.7363500000000016</v>
      </c>
      <c r="BD34" s="84"/>
      <c r="BE34" s="20" t="s">
        <v>92</v>
      </c>
      <c r="BF34" s="30">
        <v>0</v>
      </c>
      <c r="BG34" s="29">
        <f t="shared" si="18"/>
        <v>3.3740185869457457</v>
      </c>
      <c r="BH34" s="29">
        <f t="shared" si="19"/>
        <v>1.4472340843533589</v>
      </c>
      <c r="BI34" s="29">
        <f t="shared" si="20"/>
        <v>2.145</v>
      </c>
      <c r="BJ34" s="29">
        <f t="shared" si="21"/>
        <v>0</v>
      </c>
      <c r="BK34" s="29">
        <f t="shared" si="22"/>
        <v>0.31828041375571914</v>
      </c>
      <c r="BL34" s="29">
        <f t="shared" si="23"/>
        <v>3.9330000000000016</v>
      </c>
      <c r="BM34" s="29">
        <f t="shared" si="24"/>
        <v>3.7363500000000016</v>
      </c>
      <c r="BN34" s="68">
        <f t="shared" si="25"/>
        <v>2.3232410965473447</v>
      </c>
      <c r="BO34" s="69">
        <v>1</v>
      </c>
      <c r="BP34" s="21">
        <v>2.7957199596036308</v>
      </c>
      <c r="BQ34" s="21">
        <f t="shared" si="26"/>
        <v>-1.7957199596036308</v>
      </c>
      <c r="DB34" s="75"/>
      <c r="DC34" s="75"/>
    </row>
    <row r="35" spans="1:107" s="25" customFormat="1" ht="15" customHeight="1" x14ac:dyDescent="0.25">
      <c r="A35" s="20" t="s">
        <v>93</v>
      </c>
      <c r="B35" s="21">
        <v>24.9679</v>
      </c>
      <c r="C35" s="21">
        <v>23.899699999999999</v>
      </c>
      <c r="D35" s="21">
        <v>21.337</v>
      </c>
      <c r="E35" s="21">
        <f t="shared" si="0"/>
        <v>23.401533333333333</v>
      </c>
      <c r="F35" s="22">
        <f t="shared" si="1"/>
        <v>0.10926706061449824</v>
      </c>
      <c r="G35" s="21">
        <f t="shared" si="2"/>
        <v>18.750227601447897</v>
      </c>
      <c r="H35" s="23">
        <f t="shared" si="3"/>
        <v>-4.6513057318854365</v>
      </c>
      <c r="I35" s="21"/>
      <c r="J35" s="20" t="s">
        <v>93</v>
      </c>
      <c r="K35" s="21">
        <v>184.1079</v>
      </c>
      <c r="L35" s="21">
        <v>353.92399999999998</v>
      </c>
      <c r="M35" s="28">
        <f t="shared" si="4"/>
        <v>0.5201904928741764</v>
      </c>
      <c r="N35" s="26">
        <v>0.10182990611032867</v>
      </c>
      <c r="O35" s="21">
        <f t="shared" si="5"/>
        <v>17.474011888532399</v>
      </c>
      <c r="P35" s="21"/>
      <c r="Q35" s="20" t="s">
        <v>93</v>
      </c>
      <c r="R35" s="21">
        <v>353.92399999999998</v>
      </c>
      <c r="S35" s="21">
        <v>21.337</v>
      </c>
      <c r="T35" s="21">
        <f t="shared" si="6"/>
        <v>16.587336551530203</v>
      </c>
      <c r="U35" s="21">
        <f>S35-(S35*0.1)</f>
        <v>19.203299999999999</v>
      </c>
      <c r="V35" s="21"/>
      <c r="W35" s="20" t="s">
        <v>93</v>
      </c>
      <c r="X35" s="24">
        <v>2220</v>
      </c>
      <c r="Y35" s="26">
        <f t="shared" si="7"/>
        <v>0.17132273498996758</v>
      </c>
      <c r="Z35" s="21">
        <f t="shared" si="8"/>
        <v>29.398981324278438</v>
      </c>
      <c r="AB35" s="20" t="s">
        <v>93</v>
      </c>
      <c r="AC35" s="27">
        <v>21</v>
      </c>
      <c r="AD35" s="27">
        <v>8</v>
      </c>
      <c r="AE35" s="27">
        <v>22</v>
      </c>
      <c r="AF35" s="24">
        <f>VLOOKUP(A35,'[1]COA enrollments for transfer st'!$A$2:$B$44,2,FALSE)</f>
        <v>664</v>
      </c>
      <c r="AG35" s="28">
        <f t="shared" si="9"/>
        <v>0.15456238361266295</v>
      </c>
      <c r="AH35" s="24">
        <f t="shared" si="10"/>
        <v>60.743016759776538</v>
      </c>
      <c r="AI35" s="24">
        <v>27.935754189944134</v>
      </c>
      <c r="AJ35" s="28">
        <f t="shared" si="11"/>
        <v>8.0914566806500027E-2</v>
      </c>
      <c r="AK35" s="21">
        <f t="shared" si="12"/>
        <v>13.884939663995407</v>
      </c>
      <c r="AM35" s="20" t="s">
        <v>93</v>
      </c>
      <c r="AN35" s="28">
        <v>0.62</v>
      </c>
      <c r="AO35" s="28">
        <v>0.63</v>
      </c>
      <c r="AP35" s="28">
        <v>0.63800000000000001</v>
      </c>
      <c r="AQ35" s="28">
        <f t="shared" ref="AQ35:AQ43" si="30">AVERAGE(AN35:AP35)</f>
        <v>0.6293333333333333</v>
      </c>
      <c r="AR35" s="26">
        <f t="shared" ref="AR35:AR43" si="31">AQ35-AQ$44</f>
        <v>-9.6945736434108531E-2</v>
      </c>
      <c r="AS35" s="21">
        <v>21.337</v>
      </c>
      <c r="AT35" s="83">
        <f>AS35-(AS35*0.25)</f>
        <v>16.002749999999999</v>
      </c>
      <c r="AV35" s="20" t="s">
        <v>93</v>
      </c>
      <c r="AW35" s="28">
        <v>0.82</v>
      </c>
      <c r="AX35" s="28">
        <v>0.82</v>
      </c>
      <c r="AY35" s="28">
        <v>0.85299999999999998</v>
      </c>
      <c r="AZ35" s="28">
        <f t="shared" ref="AZ35:AZ43" si="32">AVERAGE(AW35:AY35)</f>
        <v>0.83099999999999996</v>
      </c>
      <c r="BA35" s="26">
        <f t="shared" ref="BA35:BA43" si="33">AZ35-AZ$44</f>
        <v>4.0232558139533525E-3</v>
      </c>
      <c r="BB35" s="21">
        <v>21.337</v>
      </c>
      <c r="BC35" s="21">
        <f>BB35-(BB35*0.05)</f>
        <v>20.270150000000001</v>
      </c>
      <c r="BD35" s="84"/>
      <c r="BE35" s="20" t="s">
        <v>93</v>
      </c>
      <c r="BF35" s="30">
        <v>4</v>
      </c>
      <c r="BG35" s="29">
        <f t="shared" si="18"/>
        <v>18.750227601447897</v>
      </c>
      <c r="BH35" s="29">
        <f t="shared" si="19"/>
        <v>17.474011888532399</v>
      </c>
      <c r="BI35" s="29">
        <f t="shared" si="20"/>
        <v>19.203299999999999</v>
      </c>
      <c r="BJ35" s="29">
        <f t="shared" si="21"/>
        <v>29.398981324278438</v>
      </c>
      <c r="BK35" s="29">
        <f t="shared" si="22"/>
        <v>13.884939663995407</v>
      </c>
      <c r="BL35" s="29">
        <f t="shared" si="23"/>
        <v>16.002749999999999</v>
      </c>
      <c r="BM35" s="29">
        <f t="shared" si="24"/>
        <v>20.270150000000001</v>
      </c>
      <c r="BN35" s="68">
        <f t="shared" si="25"/>
        <v>19.191465188042599</v>
      </c>
      <c r="BO35" s="69">
        <v>19</v>
      </c>
      <c r="BP35" s="21">
        <v>20</v>
      </c>
      <c r="BQ35" s="21">
        <f t="shared" si="26"/>
        <v>-1</v>
      </c>
    </row>
    <row r="36" spans="1:107" s="25" customFormat="1" ht="15" customHeight="1" x14ac:dyDescent="0.25">
      <c r="A36" s="20" t="s">
        <v>94</v>
      </c>
      <c r="B36" s="21">
        <v>2.4931999999999999</v>
      </c>
      <c r="C36" s="21">
        <v>2.7099000000000002</v>
      </c>
      <c r="D36" s="21">
        <v>3.1633</v>
      </c>
      <c r="E36" s="21">
        <f t="shared" si="0"/>
        <v>2.7888000000000002</v>
      </c>
      <c r="F36" s="22">
        <f t="shared" si="1"/>
        <v>1.3021538986407418E-2</v>
      </c>
      <c r="G36" s="21">
        <f t="shared" si="2"/>
        <v>2.234496090067513</v>
      </c>
      <c r="H36" s="23">
        <f t="shared" si="3"/>
        <v>-0.55430390993248713</v>
      </c>
      <c r="I36" s="21"/>
      <c r="J36" s="20" t="s">
        <v>94</v>
      </c>
      <c r="K36" s="21">
        <v>20.0566</v>
      </c>
      <c r="L36" s="21">
        <v>42.635800000000003</v>
      </c>
      <c r="M36" s="28">
        <f t="shared" si="4"/>
        <v>0.47041687971141616</v>
      </c>
      <c r="N36" s="26">
        <v>1.1093286572126552E-2</v>
      </c>
      <c r="O36" s="21">
        <f t="shared" si="5"/>
        <v>1.9036079757769162</v>
      </c>
      <c r="P36" s="21"/>
      <c r="Q36" s="20" t="s">
        <v>94</v>
      </c>
      <c r="R36" s="21">
        <v>42.635800000000003</v>
      </c>
      <c r="S36" s="21">
        <v>3.1633</v>
      </c>
      <c r="T36" s="21">
        <f t="shared" si="6"/>
        <v>13.478266367401133</v>
      </c>
      <c r="U36" s="21">
        <f>S36-(S36*0.3)</f>
        <v>2.2143100000000002</v>
      </c>
      <c r="V36" s="21"/>
      <c r="W36" s="20" t="s">
        <v>94</v>
      </c>
      <c r="X36" s="24">
        <v>202</v>
      </c>
      <c r="Y36" s="26">
        <f t="shared" si="7"/>
        <v>1.5588825436024079E-2</v>
      </c>
      <c r="Z36" s="21">
        <f t="shared" si="8"/>
        <v>2.6750424448217318</v>
      </c>
      <c r="AB36" s="20" t="s">
        <v>94</v>
      </c>
      <c r="AC36" s="27">
        <v>0</v>
      </c>
      <c r="AD36" s="27">
        <v>0</v>
      </c>
      <c r="AE36" s="27">
        <v>0</v>
      </c>
      <c r="AF36" s="24">
        <f>VLOOKUP(A36,'[1]COA enrollments for transfer st'!$A$2:$B$44,2,FALSE)</f>
        <v>96</v>
      </c>
      <c r="AG36" s="28">
        <f t="shared" si="9"/>
        <v>2.23463687150838E-2</v>
      </c>
      <c r="AH36" s="24">
        <f t="shared" si="10"/>
        <v>8.7821229050279328</v>
      </c>
      <c r="AI36" s="24">
        <v>2.1955307262569832</v>
      </c>
      <c r="AJ36" s="28">
        <f t="shared" si="11"/>
        <v>6.359249026088293E-3</v>
      </c>
      <c r="AK36" s="21">
        <f t="shared" si="12"/>
        <v>1.0912471328767512</v>
      </c>
      <c r="AM36" s="20" t="s">
        <v>94</v>
      </c>
      <c r="AN36" s="28">
        <v>0.74</v>
      </c>
      <c r="AO36" s="28">
        <v>0.77</v>
      </c>
      <c r="AP36" s="28">
        <v>0.61499999999999999</v>
      </c>
      <c r="AQ36" s="28">
        <f t="shared" si="30"/>
        <v>0.70833333333333337</v>
      </c>
      <c r="AR36" s="26">
        <f t="shared" si="31"/>
        <v>-1.7945736434108461E-2</v>
      </c>
      <c r="AS36" s="21">
        <v>3.1633</v>
      </c>
      <c r="AT36" s="83">
        <f>AS36-(AS36*0.1)</f>
        <v>2.8469699999999998</v>
      </c>
      <c r="AV36" s="20" t="s">
        <v>94</v>
      </c>
      <c r="AW36" s="28">
        <v>0.85</v>
      </c>
      <c r="AX36" s="28">
        <v>0.8</v>
      </c>
      <c r="AY36" s="28">
        <v>0.9</v>
      </c>
      <c r="AZ36" s="28">
        <f t="shared" si="32"/>
        <v>0.85</v>
      </c>
      <c r="BA36" s="26">
        <f t="shared" si="33"/>
        <v>2.3023255813953369E-2</v>
      </c>
      <c r="BB36" s="21">
        <v>3.1633</v>
      </c>
      <c r="BC36" s="21">
        <f>BB36-(BB36*0.05)</f>
        <v>3.0051350000000001</v>
      </c>
      <c r="BD36" s="84"/>
      <c r="BE36" s="20" t="s">
        <v>94</v>
      </c>
      <c r="BF36" s="30">
        <v>1</v>
      </c>
      <c r="BG36" s="29">
        <f t="shared" si="18"/>
        <v>2.234496090067513</v>
      </c>
      <c r="BH36" s="29">
        <f t="shared" si="19"/>
        <v>1.9036079757769162</v>
      </c>
      <c r="BI36" s="29">
        <f t="shared" si="20"/>
        <v>2.2143100000000002</v>
      </c>
      <c r="BJ36" s="29">
        <f t="shared" si="21"/>
        <v>2.6750424448217318</v>
      </c>
      <c r="BK36" s="29">
        <f t="shared" si="22"/>
        <v>1.0912471328767512</v>
      </c>
      <c r="BL36" s="29">
        <f t="shared" si="23"/>
        <v>2.8469699999999998</v>
      </c>
      <c r="BM36" s="29">
        <f t="shared" si="24"/>
        <v>3.0051350000000001</v>
      </c>
      <c r="BN36" s="68">
        <f t="shared" si="25"/>
        <v>2.2644017778644185</v>
      </c>
      <c r="BO36" s="69">
        <v>2.2644017778644185</v>
      </c>
      <c r="BP36" s="21">
        <v>2.2306511799456921</v>
      </c>
      <c r="BQ36" s="21">
        <f t="shared" si="26"/>
        <v>3.3750597918726477E-2</v>
      </c>
    </row>
    <row r="37" spans="1:107" s="25" customFormat="1" ht="15" customHeight="1" x14ac:dyDescent="0.25">
      <c r="A37" s="20" t="s">
        <v>95</v>
      </c>
      <c r="B37" s="21">
        <v>1.2</v>
      </c>
      <c r="C37" s="21">
        <v>1</v>
      </c>
      <c r="D37" s="21">
        <v>0.6</v>
      </c>
      <c r="E37" s="21">
        <f t="shared" si="0"/>
        <v>0.93333333333333346</v>
      </c>
      <c r="F37" s="22">
        <f t="shared" si="1"/>
        <v>4.3579447745674092E-3</v>
      </c>
      <c r="G37" s="21">
        <f t="shared" si="2"/>
        <v>0.7478233233157674</v>
      </c>
      <c r="H37" s="23">
        <f t="shared" si="3"/>
        <v>-0.18551001001756606</v>
      </c>
      <c r="I37" s="21"/>
      <c r="J37" s="20" t="s">
        <v>95</v>
      </c>
      <c r="K37" s="21">
        <v>8</v>
      </c>
      <c r="L37" s="21">
        <v>14.8</v>
      </c>
      <c r="M37" s="28">
        <f t="shared" si="4"/>
        <v>0.54054054054054046</v>
      </c>
      <c r="N37" s="26">
        <v>4.4247924661713562E-3</v>
      </c>
      <c r="O37" s="21">
        <f t="shared" si="5"/>
        <v>0.75929438719500464</v>
      </c>
      <c r="P37" s="21"/>
      <c r="Q37" s="20" t="s">
        <v>95</v>
      </c>
      <c r="R37" s="21">
        <v>14.8</v>
      </c>
      <c r="S37" s="21">
        <v>1</v>
      </c>
      <c r="T37" s="21">
        <f t="shared" si="6"/>
        <v>14.8</v>
      </c>
      <c r="U37" s="21">
        <f>S37-(S37*0.3)</f>
        <v>0.7</v>
      </c>
      <c r="V37" s="21"/>
      <c r="W37" s="20" t="s">
        <v>95</v>
      </c>
      <c r="X37" s="24">
        <v>90</v>
      </c>
      <c r="Y37" s="26">
        <f t="shared" si="7"/>
        <v>6.9455162833770645E-3</v>
      </c>
      <c r="Z37" s="21">
        <f t="shared" si="8"/>
        <v>1.1918505942275042</v>
      </c>
      <c r="AB37" s="20" t="s">
        <v>95</v>
      </c>
      <c r="AC37" s="27">
        <v>0</v>
      </c>
      <c r="AD37" s="27">
        <v>0</v>
      </c>
      <c r="AE37" s="27">
        <v>0</v>
      </c>
      <c r="AF37" s="24">
        <f>VLOOKUP(A37,'[1]COA enrollments for transfer st'!$A$2:$B$44,2,FALSE)</f>
        <v>34</v>
      </c>
      <c r="AG37" s="28">
        <f t="shared" si="9"/>
        <v>7.9143389199255124E-3</v>
      </c>
      <c r="AH37" s="24">
        <f t="shared" si="10"/>
        <v>3.1103351955307263</v>
      </c>
      <c r="AI37" s="24">
        <v>0.77758379888268159</v>
      </c>
      <c r="AJ37" s="28">
        <f t="shared" si="11"/>
        <v>2.2522340300729373E-3</v>
      </c>
      <c r="AK37" s="21">
        <f t="shared" si="12"/>
        <v>0.3864833595605161</v>
      </c>
      <c r="AM37" s="20" t="s">
        <v>95</v>
      </c>
      <c r="AN37" s="28">
        <v>0.66</v>
      </c>
      <c r="AO37" s="28">
        <v>0.66</v>
      </c>
      <c r="AP37" s="28">
        <v>0.58099999999999996</v>
      </c>
      <c r="AQ37" s="28">
        <f t="shared" si="30"/>
        <v>0.63366666666666671</v>
      </c>
      <c r="AR37" s="26">
        <f t="shared" si="31"/>
        <v>-9.261240310077512E-2</v>
      </c>
      <c r="AS37" s="21">
        <v>0.6</v>
      </c>
      <c r="AT37" s="83">
        <f>AS37-(AS37*0.25)</f>
        <v>0.44999999999999996</v>
      </c>
      <c r="AV37" s="20" t="s">
        <v>95</v>
      </c>
      <c r="AW37" s="28">
        <v>0.78</v>
      </c>
      <c r="AX37" s="28">
        <v>0.77</v>
      </c>
      <c r="AY37" s="28">
        <v>0.79700000000000004</v>
      </c>
      <c r="AZ37" s="28">
        <f t="shared" si="32"/>
        <v>0.78233333333333333</v>
      </c>
      <c r="BA37" s="26">
        <f t="shared" si="33"/>
        <v>-4.4643410852713283E-2</v>
      </c>
      <c r="BB37" s="21">
        <v>0.6</v>
      </c>
      <c r="BC37" s="83">
        <f>BB37-(BB37*0.45)</f>
        <v>0.32999999999999996</v>
      </c>
      <c r="BD37" s="84"/>
      <c r="BE37" s="20" t="s">
        <v>95</v>
      </c>
      <c r="BF37" s="30">
        <v>0</v>
      </c>
      <c r="BG37" s="29">
        <f t="shared" si="18"/>
        <v>0.7478233233157674</v>
      </c>
      <c r="BH37" s="29">
        <f t="shared" si="19"/>
        <v>0.75929438719500464</v>
      </c>
      <c r="BI37" s="29">
        <f t="shared" si="20"/>
        <v>0.7</v>
      </c>
      <c r="BJ37" s="29">
        <f t="shared" si="21"/>
        <v>1.1918505942275042</v>
      </c>
      <c r="BK37" s="29">
        <f t="shared" si="22"/>
        <v>0.3864833595605161</v>
      </c>
      <c r="BL37" s="29">
        <f t="shared" si="23"/>
        <v>0.44999999999999996</v>
      </c>
      <c r="BM37" s="29">
        <f t="shared" si="24"/>
        <v>0.32999999999999996</v>
      </c>
      <c r="BN37" s="68">
        <f t="shared" si="25"/>
        <v>0.67371866492724441</v>
      </c>
      <c r="BO37" s="69">
        <v>0.67371866492724441</v>
      </c>
      <c r="BP37" s="21">
        <v>1.0739344917699249</v>
      </c>
      <c r="BQ37" s="21">
        <f t="shared" si="26"/>
        <v>-0.40021582684268053</v>
      </c>
      <c r="DA37" s="75"/>
    </row>
    <row r="38" spans="1:107" s="25" customFormat="1" ht="15" customHeight="1" x14ac:dyDescent="0.25">
      <c r="A38" s="20" t="s">
        <v>96</v>
      </c>
      <c r="B38" s="21">
        <v>2.9335</v>
      </c>
      <c r="C38" s="21">
        <v>2.9335</v>
      </c>
      <c r="D38" s="21">
        <v>2.5068999999999999</v>
      </c>
      <c r="E38" s="21">
        <f t="shared" si="0"/>
        <v>2.7912999999999997</v>
      </c>
      <c r="F38" s="22">
        <f t="shared" si="1"/>
        <v>1.3033212052767864E-2</v>
      </c>
      <c r="G38" s="21">
        <f t="shared" si="2"/>
        <v>2.2364991882549652</v>
      </c>
      <c r="H38" s="23">
        <f t="shared" si="3"/>
        <v>-0.55480081174503448</v>
      </c>
      <c r="I38" s="21"/>
      <c r="J38" s="20" t="s">
        <v>96</v>
      </c>
      <c r="K38" s="21">
        <v>15.307399999999999</v>
      </c>
      <c r="L38" s="21">
        <v>35.380099999999999</v>
      </c>
      <c r="M38" s="28">
        <f t="shared" si="4"/>
        <v>0.43265564540518542</v>
      </c>
      <c r="N38" s="26">
        <v>8.466508524583926E-3</v>
      </c>
      <c r="O38" s="21">
        <f t="shared" si="5"/>
        <v>1.4528528628186017</v>
      </c>
      <c r="P38" s="21"/>
      <c r="Q38" s="20" t="s">
        <v>96</v>
      </c>
      <c r="R38" s="21">
        <v>35.380099999999999</v>
      </c>
      <c r="S38" s="21">
        <v>2.5068999999999999</v>
      </c>
      <c r="T38" s="21">
        <f t="shared" si="6"/>
        <v>14.113087877458215</v>
      </c>
      <c r="U38" s="21">
        <f>S38-(S38*0.3)</f>
        <v>1.7548300000000001</v>
      </c>
      <c r="V38" s="21"/>
      <c r="W38" s="20" t="s">
        <v>96</v>
      </c>
      <c r="X38" s="24">
        <v>250</v>
      </c>
      <c r="Y38" s="26">
        <f t="shared" si="7"/>
        <v>1.9293100787158513E-2</v>
      </c>
      <c r="Z38" s="21">
        <f t="shared" si="8"/>
        <v>3.3106960950764006</v>
      </c>
      <c r="AB38" s="20" t="s">
        <v>96</v>
      </c>
      <c r="AC38" s="27">
        <v>0</v>
      </c>
      <c r="AD38" s="27">
        <v>0</v>
      </c>
      <c r="AE38" s="27">
        <v>0</v>
      </c>
      <c r="AF38" s="24">
        <f>VLOOKUP(A38,'[1]COA enrollments for transfer st'!$A$2:$B$44,2,FALSE)</f>
        <v>23</v>
      </c>
      <c r="AG38" s="28">
        <f t="shared" si="9"/>
        <v>5.3538175046554939E-3</v>
      </c>
      <c r="AH38" s="24">
        <f t="shared" si="10"/>
        <v>2.1040502793296092</v>
      </c>
      <c r="AI38" s="24">
        <v>0.5260125698324023</v>
      </c>
      <c r="AJ38" s="28">
        <f t="shared" si="11"/>
        <v>1.5235700791669871E-3</v>
      </c>
      <c r="AK38" s="21">
        <f t="shared" si="12"/>
        <v>0.26144462558505505</v>
      </c>
      <c r="AM38" s="20" t="s">
        <v>96</v>
      </c>
      <c r="AN38" s="28">
        <v>0.83</v>
      </c>
      <c r="AO38" s="28">
        <v>0.83</v>
      </c>
      <c r="AP38" s="28">
        <v>0.73199999999999998</v>
      </c>
      <c r="AQ38" s="28">
        <f t="shared" si="30"/>
        <v>0.79733333333333334</v>
      </c>
      <c r="AR38" s="26">
        <f t="shared" si="31"/>
        <v>7.1054263565891507E-2</v>
      </c>
      <c r="AS38" s="21">
        <v>2.5068999999999999</v>
      </c>
      <c r="AT38" s="21">
        <f>AS38</f>
        <v>2.5068999999999999</v>
      </c>
      <c r="AV38" s="20" t="s">
        <v>96</v>
      </c>
      <c r="AW38" s="28">
        <v>0.73</v>
      </c>
      <c r="AX38" s="28">
        <v>0.81</v>
      </c>
      <c r="AY38" s="28">
        <v>0.85199999999999998</v>
      </c>
      <c r="AZ38" s="28">
        <f t="shared" si="32"/>
        <v>0.79733333333333334</v>
      </c>
      <c r="BA38" s="26">
        <f t="shared" si="33"/>
        <v>-2.964341085271327E-2</v>
      </c>
      <c r="BB38" s="21">
        <v>2.5068999999999999</v>
      </c>
      <c r="BC38" s="83">
        <f>BB38-(BB38*0.3)</f>
        <v>1.7548300000000001</v>
      </c>
      <c r="BD38" s="84"/>
      <c r="BE38" s="20" t="s">
        <v>96</v>
      </c>
      <c r="BF38" s="30">
        <v>1</v>
      </c>
      <c r="BG38" s="29">
        <f t="shared" si="18"/>
        <v>2.2364991882549652</v>
      </c>
      <c r="BH38" s="29">
        <f t="shared" si="19"/>
        <v>1.4528528628186017</v>
      </c>
      <c r="BI38" s="29">
        <f t="shared" si="20"/>
        <v>1.7548300000000001</v>
      </c>
      <c r="BJ38" s="29">
        <f t="shared" si="21"/>
        <v>3.3106960950764006</v>
      </c>
      <c r="BK38" s="29">
        <f t="shared" si="22"/>
        <v>0.26144462558505505</v>
      </c>
      <c r="BL38" s="29">
        <f t="shared" si="23"/>
        <v>2.5068999999999999</v>
      </c>
      <c r="BM38" s="29">
        <f t="shared" si="24"/>
        <v>1.7548300000000001</v>
      </c>
      <c r="BN38" s="68">
        <f t="shared" si="25"/>
        <v>1.9265046554117471</v>
      </c>
      <c r="BO38" s="69">
        <v>2</v>
      </c>
      <c r="BP38" s="21">
        <v>2.2999999999999998</v>
      </c>
      <c r="BQ38" s="21">
        <f t="shared" si="26"/>
        <v>-0.29999999999999982</v>
      </c>
    </row>
    <row r="39" spans="1:107" s="25" customFormat="1" ht="15" customHeight="1" x14ac:dyDescent="0.25">
      <c r="A39" s="20" t="s">
        <v>97</v>
      </c>
      <c r="B39" s="21">
        <v>4.9966999999999997</v>
      </c>
      <c r="C39" s="21">
        <v>4.7967000000000004</v>
      </c>
      <c r="D39" s="21">
        <v>2.9967000000000001</v>
      </c>
      <c r="E39" s="21">
        <f t="shared" si="0"/>
        <v>4.2633666666666672</v>
      </c>
      <c r="F39" s="22">
        <f t="shared" si="1"/>
        <v>1.9906624807569509E-2</v>
      </c>
      <c r="G39" s="21">
        <f t="shared" si="2"/>
        <v>3.4159768169789277</v>
      </c>
      <c r="H39" s="23">
        <f t="shared" si="3"/>
        <v>-0.84738984968773945</v>
      </c>
      <c r="I39" s="21"/>
      <c r="J39" s="20" t="s">
        <v>97</v>
      </c>
      <c r="K39" s="21">
        <v>30.267399999999999</v>
      </c>
      <c r="L39" s="21">
        <v>63.762900000000002</v>
      </c>
      <c r="M39" s="28">
        <f t="shared" si="4"/>
        <v>0.47468669085000836</v>
      </c>
      <c r="N39" s="26">
        <v>1.674087043632436E-2</v>
      </c>
      <c r="O39" s="21">
        <f t="shared" si="5"/>
        <v>2.87273336687326</v>
      </c>
      <c r="P39" s="21"/>
      <c r="Q39" s="20" t="s">
        <v>97</v>
      </c>
      <c r="R39" s="21">
        <v>63.762900000000002</v>
      </c>
      <c r="S39" s="21">
        <v>4.3967000000000001</v>
      </c>
      <c r="T39" s="21">
        <f t="shared" si="6"/>
        <v>14.502445015579866</v>
      </c>
      <c r="U39" s="21">
        <f>S39-(S39*0.3)</f>
        <v>3.07769</v>
      </c>
      <c r="V39" s="21"/>
      <c r="W39" s="20" t="s">
        <v>97</v>
      </c>
      <c r="X39" s="24">
        <v>426</v>
      </c>
      <c r="Y39" s="26">
        <f t="shared" si="7"/>
        <v>3.2875443741318101E-2</v>
      </c>
      <c r="Z39" s="21">
        <f t="shared" si="8"/>
        <v>5.6414261460101862</v>
      </c>
      <c r="AB39" s="20" t="s">
        <v>97</v>
      </c>
      <c r="AC39" s="27">
        <v>19</v>
      </c>
      <c r="AD39" s="27">
        <v>35</v>
      </c>
      <c r="AE39" s="27">
        <v>9</v>
      </c>
      <c r="AF39" s="24">
        <f>VLOOKUP(A39,'[1]COA enrollments for transfer st'!$A$2:$B$44,2,FALSE)</f>
        <v>150</v>
      </c>
      <c r="AG39" s="28">
        <f t="shared" si="9"/>
        <v>3.4916201117318434E-2</v>
      </c>
      <c r="AH39" s="24">
        <f t="shared" si="10"/>
        <v>13.722067039106145</v>
      </c>
      <c r="AI39" s="24">
        <v>19.180516759776538</v>
      </c>
      <c r="AJ39" s="28">
        <f t="shared" si="11"/>
        <v>5.5555443185449783E-2</v>
      </c>
      <c r="AK39" s="21">
        <f t="shared" si="12"/>
        <v>9.5333140506231846</v>
      </c>
      <c r="AM39" s="20" t="s">
        <v>97</v>
      </c>
      <c r="AN39" s="28">
        <v>0.71</v>
      </c>
      <c r="AO39" s="28">
        <v>0.73</v>
      </c>
      <c r="AP39" s="28">
        <v>0.622</v>
      </c>
      <c r="AQ39" s="28">
        <f t="shared" si="30"/>
        <v>0.68733333333333324</v>
      </c>
      <c r="AR39" s="26">
        <f t="shared" si="31"/>
        <v>-3.8945736434108591E-2</v>
      </c>
      <c r="AS39" s="21">
        <v>2.9967000000000001</v>
      </c>
      <c r="AT39" s="83">
        <f>AS39-(AS39*0.25)</f>
        <v>2.247525</v>
      </c>
      <c r="AV39" s="20" t="s">
        <v>97</v>
      </c>
      <c r="AW39" s="28">
        <v>0.77</v>
      </c>
      <c r="AX39" s="28">
        <v>0.81</v>
      </c>
      <c r="AY39" s="28">
        <v>0.81699999999999995</v>
      </c>
      <c r="AZ39" s="28">
        <f t="shared" si="32"/>
        <v>0.79900000000000004</v>
      </c>
      <c r="BA39" s="26">
        <f t="shared" si="33"/>
        <v>-2.7976744186046565E-2</v>
      </c>
      <c r="BB39" s="21">
        <v>2.9967000000000001</v>
      </c>
      <c r="BC39" s="83">
        <f>BB39-(BB39*0.3)</f>
        <v>2.0976900000000001</v>
      </c>
      <c r="BD39" s="84"/>
      <c r="BE39" s="20" t="s">
        <v>97</v>
      </c>
      <c r="BF39" s="30">
        <v>1</v>
      </c>
      <c r="BG39" s="29">
        <f t="shared" si="18"/>
        <v>3.4159768169789277</v>
      </c>
      <c r="BH39" s="29">
        <f t="shared" si="19"/>
        <v>2.87273336687326</v>
      </c>
      <c r="BI39" s="29">
        <f t="shared" si="20"/>
        <v>3.07769</v>
      </c>
      <c r="BJ39" s="29">
        <f t="shared" si="21"/>
        <v>5.6414261460101862</v>
      </c>
      <c r="BK39" s="29">
        <f t="shared" si="22"/>
        <v>9.5333140506231846</v>
      </c>
      <c r="BL39" s="29">
        <f t="shared" si="23"/>
        <v>2.247525</v>
      </c>
      <c r="BM39" s="29">
        <f t="shared" si="24"/>
        <v>2.0976900000000001</v>
      </c>
      <c r="BN39" s="68">
        <f t="shared" si="25"/>
        <v>3.8626855605953954</v>
      </c>
      <c r="BO39" s="69">
        <v>3.8626855605953954</v>
      </c>
      <c r="BP39" s="21">
        <v>3.7816443255848862</v>
      </c>
      <c r="BQ39" s="21">
        <f t="shared" si="26"/>
        <v>8.1041235010509194E-2</v>
      </c>
      <c r="DA39" s="34"/>
    </row>
    <row r="40" spans="1:107" s="25" customFormat="1" ht="15" customHeight="1" x14ac:dyDescent="0.25">
      <c r="A40" s="20" t="s">
        <v>98</v>
      </c>
      <c r="B40" s="21">
        <v>9.1966999999999999</v>
      </c>
      <c r="C40" s="21">
        <v>9.0459999999999994</v>
      </c>
      <c r="D40" s="21">
        <v>6.4</v>
      </c>
      <c r="E40" s="21">
        <f t="shared" si="0"/>
        <v>8.2142333333333326</v>
      </c>
      <c r="F40" s="22">
        <f t="shared" si="1"/>
        <v>3.8354116320082954E-2</v>
      </c>
      <c r="G40" s="21">
        <f t="shared" si="2"/>
        <v>6.5815663605262342</v>
      </c>
      <c r="H40" s="23">
        <f t="shared" si="3"/>
        <v>-1.6326669728070984</v>
      </c>
      <c r="I40" s="21"/>
      <c r="J40" s="20" t="s">
        <v>98</v>
      </c>
      <c r="K40" s="21">
        <v>76.760199999999998</v>
      </c>
      <c r="L40" s="21">
        <v>134.68119999999999</v>
      </c>
      <c r="M40" s="28">
        <f t="shared" si="4"/>
        <v>0.5699399767747837</v>
      </c>
      <c r="N40" s="26">
        <v>4.2455994332725809E-2</v>
      </c>
      <c r="O40" s="21">
        <f t="shared" si="5"/>
        <v>7.2854486274957484</v>
      </c>
      <c r="P40" s="21"/>
      <c r="Q40" s="20" t="s">
        <v>98</v>
      </c>
      <c r="R40" s="21">
        <v>134.68119999999999</v>
      </c>
      <c r="S40" s="21">
        <v>7.6</v>
      </c>
      <c r="T40" s="21">
        <f t="shared" si="6"/>
        <v>17.72121052631579</v>
      </c>
      <c r="U40" s="21">
        <v>7.6</v>
      </c>
      <c r="V40" s="21"/>
      <c r="W40" s="20" t="s">
        <v>98</v>
      </c>
      <c r="X40" s="24">
        <v>528</v>
      </c>
      <c r="Y40" s="26">
        <f t="shared" si="7"/>
        <v>4.074702886247878E-2</v>
      </c>
      <c r="Z40" s="21">
        <f t="shared" si="8"/>
        <v>6.9921901528013581</v>
      </c>
      <c r="AB40" s="20" t="s">
        <v>98</v>
      </c>
      <c r="AC40" s="27">
        <v>37</v>
      </c>
      <c r="AD40" s="27">
        <v>44</v>
      </c>
      <c r="AE40" s="27">
        <v>32</v>
      </c>
      <c r="AF40" s="24">
        <f>VLOOKUP(A40,'[1]COA enrollments for transfer st'!$A$2:$B$44,2,FALSE)</f>
        <v>354</v>
      </c>
      <c r="AG40" s="28">
        <f t="shared" si="9"/>
        <v>8.2402234636871505E-2</v>
      </c>
      <c r="AH40" s="24">
        <f t="shared" si="10"/>
        <v>32.384078212290504</v>
      </c>
      <c r="AI40" s="24">
        <v>36.346019553072622</v>
      </c>
      <c r="AJ40" s="28">
        <f t="shared" si="11"/>
        <v>0.10527449544698804</v>
      </c>
      <c r="AK40" s="21">
        <f t="shared" si="12"/>
        <v>18.065103418703149</v>
      </c>
      <c r="AM40" s="20" t="s">
        <v>98</v>
      </c>
      <c r="AN40" s="28">
        <v>0.67</v>
      </c>
      <c r="AO40" s="28">
        <v>0.69</v>
      </c>
      <c r="AP40" s="28">
        <v>0.70899999999999996</v>
      </c>
      <c r="AQ40" s="28">
        <f t="shared" si="30"/>
        <v>0.68966666666666665</v>
      </c>
      <c r="AR40" s="26">
        <f t="shared" si="31"/>
        <v>-3.6612403100775182E-2</v>
      </c>
      <c r="AS40" s="21">
        <v>6.4</v>
      </c>
      <c r="AT40" s="83">
        <f>AS40-(AS40*0.25)</f>
        <v>4.8000000000000007</v>
      </c>
      <c r="AV40" s="20" t="s">
        <v>98</v>
      </c>
      <c r="AW40" s="28">
        <v>0.86</v>
      </c>
      <c r="AX40" s="28">
        <v>0.83</v>
      </c>
      <c r="AY40" s="28">
        <v>0.91</v>
      </c>
      <c r="AZ40" s="28">
        <f t="shared" si="32"/>
        <v>0.8666666666666667</v>
      </c>
      <c r="BA40" s="26">
        <f t="shared" si="33"/>
        <v>3.9689922480620088E-2</v>
      </c>
      <c r="BB40" s="21">
        <v>6.4</v>
      </c>
      <c r="BC40" s="21">
        <f>BB40-(BB40*0.05)</f>
        <v>6.08</v>
      </c>
      <c r="BD40" s="84"/>
      <c r="BE40" s="20" t="s">
        <v>98</v>
      </c>
      <c r="BF40" s="30">
        <v>3</v>
      </c>
      <c r="BG40" s="29">
        <f t="shared" si="18"/>
        <v>6.5815663605262342</v>
      </c>
      <c r="BH40" s="29">
        <f t="shared" si="19"/>
        <v>7.2854486274957484</v>
      </c>
      <c r="BI40" s="29">
        <f t="shared" si="20"/>
        <v>7.6</v>
      </c>
      <c r="BJ40" s="29">
        <f t="shared" si="21"/>
        <v>6.9921901528013581</v>
      </c>
      <c r="BK40" s="29">
        <f t="shared" si="22"/>
        <v>18.065103418703149</v>
      </c>
      <c r="BL40" s="29">
        <f t="shared" si="23"/>
        <v>4.8000000000000007</v>
      </c>
      <c r="BM40" s="29">
        <f t="shared" si="24"/>
        <v>6.08</v>
      </c>
      <c r="BN40" s="68">
        <f t="shared" si="25"/>
        <v>7.8676658100315855</v>
      </c>
      <c r="BO40" s="69">
        <v>7.6</v>
      </c>
      <c r="BP40" s="21">
        <v>7.6</v>
      </c>
      <c r="BQ40" s="21">
        <f t="shared" si="26"/>
        <v>0</v>
      </c>
    </row>
    <row r="41" spans="1:107" s="25" customFormat="1" ht="15" customHeight="1" x14ac:dyDescent="0.25">
      <c r="A41" s="20" t="s">
        <v>99</v>
      </c>
      <c r="B41" s="21">
        <v>4.1966999999999999</v>
      </c>
      <c r="C41" s="21">
        <v>4.5999999999999996</v>
      </c>
      <c r="D41" s="21">
        <v>4.5999999999999996</v>
      </c>
      <c r="E41" s="21">
        <f t="shared" si="0"/>
        <v>4.4655666666666667</v>
      </c>
      <c r="F41" s="22">
        <f t="shared" si="1"/>
        <v>2.0850742414802573E-2</v>
      </c>
      <c r="G41" s="21">
        <f t="shared" si="2"/>
        <v>3.5779873983801211</v>
      </c>
      <c r="H41" s="23">
        <f t="shared" si="3"/>
        <v>-0.88757926828654554</v>
      </c>
      <c r="I41" s="21"/>
      <c r="J41" s="20" t="s">
        <v>99</v>
      </c>
      <c r="K41" s="21">
        <v>75</v>
      </c>
      <c r="L41" s="21">
        <v>120</v>
      </c>
      <c r="M41" s="28">
        <f t="shared" si="4"/>
        <v>0.625</v>
      </c>
      <c r="N41" s="26">
        <v>4.1482429370356462E-2</v>
      </c>
      <c r="O41" s="21">
        <f t="shared" si="5"/>
        <v>7.1183848799531688</v>
      </c>
      <c r="P41" s="21"/>
      <c r="Q41" s="20" t="s">
        <v>99</v>
      </c>
      <c r="R41" s="21">
        <v>120</v>
      </c>
      <c r="S41" s="21">
        <v>6.2</v>
      </c>
      <c r="T41" s="21">
        <f t="shared" si="6"/>
        <v>19.35483870967742</v>
      </c>
      <c r="U41" s="21">
        <v>6.2</v>
      </c>
      <c r="V41" s="21"/>
      <c r="W41" s="20" t="s">
        <v>99</v>
      </c>
      <c r="X41" s="24">
        <v>394</v>
      </c>
      <c r="Y41" s="26">
        <f t="shared" si="7"/>
        <v>3.0405926840561814E-2</v>
      </c>
      <c r="Z41" s="21">
        <f t="shared" si="8"/>
        <v>5.217657045840407</v>
      </c>
      <c r="AB41" s="20" t="s">
        <v>99</v>
      </c>
      <c r="AC41" s="27">
        <v>37</v>
      </c>
      <c r="AD41" s="27">
        <v>43</v>
      </c>
      <c r="AE41" s="27">
        <v>26</v>
      </c>
      <c r="AF41" s="24">
        <f>VLOOKUP(A41,'[1]COA enrollments for transfer st'!$A$2:$B$44,2,FALSE)</f>
        <v>216</v>
      </c>
      <c r="AG41" s="28">
        <f t="shared" si="9"/>
        <v>5.027932960893855E-2</v>
      </c>
      <c r="AH41" s="24">
        <f t="shared" si="10"/>
        <v>19.759776536312849</v>
      </c>
      <c r="AI41" s="24">
        <v>31.43994413407821</v>
      </c>
      <c r="AJ41" s="28">
        <f t="shared" si="11"/>
        <v>9.1064284240632037E-2</v>
      </c>
      <c r="AK41" s="21">
        <f t="shared" si="12"/>
        <v>15.626631175692459</v>
      </c>
      <c r="AM41" s="20" t="s">
        <v>99</v>
      </c>
      <c r="AN41" s="28">
        <v>0.67</v>
      </c>
      <c r="AO41" s="28">
        <v>0.69</v>
      </c>
      <c r="AP41" s="28">
        <v>0.76300000000000001</v>
      </c>
      <c r="AQ41" s="28">
        <f t="shared" si="30"/>
        <v>0.70766666666666656</v>
      </c>
      <c r="AR41" s="26">
        <f t="shared" si="31"/>
        <v>-1.8612403100775277E-2</v>
      </c>
      <c r="AS41" s="21">
        <v>4.5999999999999996</v>
      </c>
      <c r="AT41" s="83">
        <f>AS41-(AS41*0.1)</f>
        <v>4.1399999999999997</v>
      </c>
      <c r="AV41" s="20" t="s">
        <v>99</v>
      </c>
      <c r="AW41" s="28">
        <v>0.87</v>
      </c>
      <c r="AX41" s="28">
        <v>0.83</v>
      </c>
      <c r="AY41" s="28">
        <v>0.90400000000000003</v>
      </c>
      <c r="AZ41" s="28">
        <f t="shared" si="32"/>
        <v>0.86799999999999999</v>
      </c>
      <c r="BA41" s="26">
        <f t="shared" si="33"/>
        <v>4.1023255813953385E-2</v>
      </c>
      <c r="BB41" s="21">
        <v>4.5999999999999996</v>
      </c>
      <c r="BC41" s="21">
        <f>BB41-(BB41*0.05)</f>
        <v>4.3699999999999992</v>
      </c>
      <c r="BD41" s="84"/>
      <c r="BE41" s="20" t="s">
        <v>99</v>
      </c>
      <c r="BF41" s="30">
        <v>1</v>
      </c>
      <c r="BG41" s="29">
        <f t="shared" si="18"/>
        <v>3.5779873983801211</v>
      </c>
      <c r="BH41" s="29">
        <f t="shared" si="19"/>
        <v>7.1183848799531688</v>
      </c>
      <c r="BI41" s="29">
        <f t="shared" si="20"/>
        <v>6.2</v>
      </c>
      <c r="BJ41" s="29">
        <f t="shared" si="21"/>
        <v>5.217657045840407</v>
      </c>
      <c r="BK41" s="29">
        <f t="shared" si="22"/>
        <v>15.626631175692459</v>
      </c>
      <c r="BL41" s="29">
        <f t="shared" si="23"/>
        <v>4.1399999999999997</v>
      </c>
      <c r="BM41" s="29">
        <f t="shared" si="24"/>
        <v>4.3699999999999992</v>
      </c>
      <c r="BN41" s="68">
        <f t="shared" si="25"/>
        <v>6.0917641597436338</v>
      </c>
      <c r="BO41" s="69">
        <v>6</v>
      </c>
      <c r="BP41" s="21">
        <v>4.4374179294817795</v>
      </c>
      <c r="BQ41" s="21">
        <f t="shared" si="26"/>
        <v>1.5625820705182205</v>
      </c>
    </row>
    <row r="42" spans="1:107" s="25" customFormat="1" ht="15" customHeight="1" x14ac:dyDescent="0.25">
      <c r="A42" s="20" t="s">
        <v>100</v>
      </c>
      <c r="B42" s="21">
        <v>2.5251999999999999</v>
      </c>
      <c r="C42" s="21">
        <v>1.9944999999999999</v>
      </c>
      <c r="D42" s="21">
        <v>1.9944999999999999</v>
      </c>
      <c r="E42" s="21">
        <f t="shared" si="0"/>
        <v>2.1714000000000002</v>
      </c>
      <c r="F42" s="22">
        <f t="shared" si="1"/>
        <v>1.0138758518031078E-2</v>
      </c>
      <c r="G42" s="21">
        <f t="shared" si="2"/>
        <v>1.7398109616941329</v>
      </c>
      <c r="H42" s="23">
        <f t="shared" si="3"/>
        <v>-0.43158903830586737</v>
      </c>
      <c r="I42" s="21"/>
      <c r="J42" s="20" t="s">
        <v>100</v>
      </c>
      <c r="K42" s="21">
        <v>7.0016999999999996</v>
      </c>
      <c r="L42" s="21">
        <v>21.171600000000002</v>
      </c>
      <c r="M42" s="28">
        <f t="shared" si="4"/>
        <v>0.33071189706965931</v>
      </c>
      <c r="N42" s="26">
        <v>3.8726336762989976E-3</v>
      </c>
      <c r="O42" s="21">
        <f t="shared" si="5"/>
        <v>0.66454393885290797</v>
      </c>
      <c r="P42" s="21"/>
      <c r="Q42" s="20" t="s">
        <v>100</v>
      </c>
      <c r="R42" s="21">
        <v>21.171600000000002</v>
      </c>
      <c r="S42" s="21">
        <v>1.9944999999999999</v>
      </c>
      <c r="T42" s="21">
        <f t="shared" si="6"/>
        <v>10.614991225871147</v>
      </c>
      <c r="U42" s="21">
        <f>S42-(S42*0.45)</f>
        <v>1.096975</v>
      </c>
      <c r="V42" s="21"/>
      <c r="W42" s="20" t="s">
        <v>100</v>
      </c>
      <c r="X42" s="24">
        <v>128</v>
      </c>
      <c r="Y42" s="26">
        <f t="shared" si="7"/>
        <v>9.8780676030251584E-3</v>
      </c>
      <c r="Z42" s="21">
        <f t="shared" si="8"/>
        <v>1.695076400679117</v>
      </c>
      <c r="AB42" s="20" t="s">
        <v>100</v>
      </c>
      <c r="AC42" s="27">
        <v>0</v>
      </c>
      <c r="AD42" s="27">
        <v>0</v>
      </c>
      <c r="AE42" s="27">
        <v>0</v>
      </c>
      <c r="AF42" s="24">
        <f>VLOOKUP(A42,'[1]COA enrollments for transfer st'!$A$2:$B$44,2,FALSE)</f>
        <v>29</v>
      </c>
      <c r="AG42" s="28">
        <f t="shared" si="9"/>
        <v>6.7504655493482307E-3</v>
      </c>
      <c r="AH42" s="24">
        <f t="shared" si="10"/>
        <v>2.6529329608938546</v>
      </c>
      <c r="AI42" s="24">
        <v>0.66323324022346364</v>
      </c>
      <c r="AJ42" s="28">
        <f t="shared" si="11"/>
        <v>1.9210231432975052E-3</v>
      </c>
      <c r="AK42" s="21">
        <f t="shared" si="12"/>
        <v>0.3296475713898519</v>
      </c>
      <c r="AM42" s="20" t="s">
        <v>100</v>
      </c>
      <c r="AN42" s="28">
        <v>0.65</v>
      </c>
      <c r="AO42" s="28">
        <v>0.68</v>
      </c>
      <c r="AP42" s="28">
        <v>0.54200000000000004</v>
      </c>
      <c r="AQ42" s="28">
        <f t="shared" si="30"/>
        <v>0.624</v>
      </c>
      <c r="AR42" s="26">
        <f t="shared" si="31"/>
        <v>-0.10227906976744183</v>
      </c>
      <c r="AS42" s="21">
        <v>1.9944999999999999</v>
      </c>
      <c r="AT42" s="83">
        <f>AS42-(AS42*0.4)</f>
        <v>1.1966999999999999</v>
      </c>
      <c r="AV42" s="20" t="s">
        <v>100</v>
      </c>
      <c r="AW42" s="28">
        <v>0.75</v>
      </c>
      <c r="AX42" s="28">
        <v>0.8</v>
      </c>
      <c r="AY42" s="28">
        <v>0.76400000000000001</v>
      </c>
      <c r="AZ42" s="28">
        <f t="shared" si="32"/>
        <v>0.77133333333333332</v>
      </c>
      <c r="BA42" s="26">
        <f t="shared" si="33"/>
        <v>-5.5643410852713293E-2</v>
      </c>
      <c r="BB42" s="21">
        <v>1.9944999999999999</v>
      </c>
      <c r="BC42" s="83">
        <f>BB42-(BB42*0.5)</f>
        <v>0.99724999999999997</v>
      </c>
      <c r="BD42" s="84"/>
      <c r="BE42" s="20" t="s">
        <v>100</v>
      </c>
      <c r="BF42" s="30">
        <v>0</v>
      </c>
      <c r="BG42" s="29">
        <f t="shared" si="18"/>
        <v>1.7398109616941329</v>
      </c>
      <c r="BH42" s="29">
        <f t="shared" si="19"/>
        <v>0.66454393885290797</v>
      </c>
      <c r="BI42" s="29">
        <f t="shared" si="20"/>
        <v>1.096975</v>
      </c>
      <c r="BJ42" s="29">
        <f t="shared" si="21"/>
        <v>1.695076400679117</v>
      </c>
      <c r="BK42" s="29">
        <f t="shared" si="22"/>
        <v>0.3296475713898519</v>
      </c>
      <c r="BL42" s="29">
        <f t="shared" si="23"/>
        <v>1.1966999999999999</v>
      </c>
      <c r="BM42" s="29">
        <f t="shared" si="24"/>
        <v>0.99724999999999997</v>
      </c>
      <c r="BN42" s="68">
        <f t="shared" si="25"/>
        <v>1.1975182815157208</v>
      </c>
      <c r="BO42" s="69">
        <v>1</v>
      </c>
      <c r="BP42" s="21">
        <v>1</v>
      </c>
      <c r="BQ42" s="21">
        <f t="shared" si="26"/>
        <v>0</v>
      </c>
    </row>
    <row r="43" spans="1:107" s="16" customFormat="1" ht="15" customHeight="1" x14ac:dyDescent="0.25">
      <c r="A43" s="31" t="s">
        <v>101</v>
      </c>
      <c r="B43" s="1">
        <v>1.3331999999999999</v>
      </c>
      <c r="C43" s="1">
        <v>0.99990000000000001</v>
      </c>
      <c r="D43" s="21">
        <v>0.66659999999999997</v>
      </c>
      <c r="E43" s="21">
        <f t="shared" si="0"/>
        <v>0.9998999999999999</v>
      </c>
      <c r="F43" s="22">
        <f t="shared" si="1"/>
        <v>4.6687596215249485E-3</v>
      </c>
      <c r="G43" s="21">
        <f t="shared" si="2"/>
        <v>0.80115915105368107</v>
      </c>
      <c r="H43" s="23">
        <f t="shared" si="3"/>
        <v>-0.19874084894631883</v>
      </c>
      <c r="I43" s="21"/>
      <c r="J43" s="31" t="s">
        <v>101</v>
      </c>
      <c r="K43" s="21">
        <v>5.9976000000000003</v>
      </c>
      <c r="L43" s="21">
        <v>9.5000999999999998</v>
      </c>
      <c r="M43" s="28">
        <f t="shared" si="4"/>
        <v>0.63131967031925984</v>
      </c>
      <c r="N43" s="26">
        <v>3.3172669118886658E-3</v>
      </c>
      <c r="O43" s="21">
        <f t="shared" si="5"/>
        <v>0.56924300208009504</v>
      </c>
      <c r="P43" s="21"/>
      <c r="Q43" s="20" t="s">
        <v>101</v>
      </c>
      <c r="R43" s="21">
        <v>9.5000999999999998</v>
      </c>
      <c r="S43" s="21">
        <v>0.66659999999999997</v>
      </c>
      <c r="T43" s="21">
        <f t="shared" si="6"/>
        <v>14.251575157515752</v>
      </c>
      <c r="U43" s="21">
        <f>S43-(S43*0.3)</f>
        <v>0.46661999999999998</v>
      </c>
      <c r="V43" s="21"/>
      <c r="W43" s="31" t="s">
        <v>101</v>
      </c>
      <c r="X43" s="24">
        <v>8</v>
      </c>
      <c r="Y43" s="26">
        <f t="shared" si="7"/>
        <v>6.173792251890724E-4</v>
      </c>
      <c r="Z43" s="21">
        <f t="shared" si="8"/>
        <v>0.10594227504244481</v>
      </c>
      <c r="AA43" s="25"/>
      <c r="AB43" s="20" t="s">
        <v>101</v>
      </c>
      <c r="AC43" s="33">
        <v>0</v>
      </c>
      <c r="AD43" s="33">
        <v>0</v>
      </c>
      <c r="AE43" s="27">
        <v>0</v>
      </c>
      <c r="AF43" s="24">
        <f>VLOOKUP(A43,'[1]COA enrollments for transfer st'!$A$2:$B$44,2,FALSE)</f>
        <v>7</v>
      </c>
      <c r="AG43" s="28">
        <f t="shared" si="9"/>
        <v>1.6294227188081937E-3</v>
      </c>
      <c r="AH43" s="24">
        <f t="shared" si="10"/>
        <v>0.64036312849162014</v>
      </c>
      <c r="AI43" s="24">
        <v>0.16009078212290503</v>
      </c>
      <c r="AJ43" s="28">
        <f t="shared" si="11"/>
        <v>4.6369524148560476E-4</v>
      </c>
      <c r="AK43" s="21">
        <f t="shared" si="12"/>
        <v>7.9570103438929785E-2</v>
      </c>
      <c r="AL43" s="25"/>
      <c r="AM43" s="20" t="s">
        <v>101</v>
      </c>
      <c r="AN43" s="28">
        <v>0.99</v>
      </c>
      <c r="AO43" s="28">
        <v>0.95</v>
      </c>
      <c r="AP43" s="28">
        <v>0.77200000000000002</v>
      </c>
      <c r="AQ43" s="28">
        <f t="shared" si="30"/>
        <v>0.90399999999999991</v>
      </c>
      <c r="AR43" s="26">
        <f t="shared" si="31"/>
        <v>0.17772093023255808</v>
      </c>
      <c r="AS43" s="21">
        <v>0.66659999999999997</v>
      </c>
      <c r="AT43" s="21">
        <f>AS43</f>
        <v>0.66659999999999997</v>
      </c>
      <c r="AV43" s="20" t="s">
        <v>101</v>
      </c>
      <c r="AW43" s="28">
        <v>0.99</v>
      </c>
      <c r="AX43" s="28">
        <v>0.95</v>
      </c>
      <c r="AY43" s="28">
        <v>0.98199999999999998</v>
      </c>
      <c r="AZ43" s="28">
        <f t="shared" si="32"/>
        <v>0.97399999999999987</v>
      </c>
      <c r="BA43" s="26">
        <f t="shared" si="33"/>
        <v>0.14702325581395326</v>
      </c>
      <c r="BB43" s="21">
        <v>0.66659999999999997</v>
      </c>
      <c r="BC43" s="21">
        <f>BB43-(BB43*0.05)</f>
        <v>0.63327</v>
      </c>
      <c r="BD43" s="84"/>
      <c r="BE43" s="20" t="s">
        <v>101</v>
      </c>
      <c r="BF43" s="32">
        <v>0</v>
      </c>
      <c r="BG43" s="29">
        <f t="shared" si="18"/>
        <v>0.80115915105368107</v>
      </c>
      <c r="BH43" s="29">
        <f t="shared" si="19"/>
        <v>0.56924300208009504</v>
      </c>
      <c r="BI43" s="29">
        <f t="shared" si="20"/>
        <v>0.46661999999999998</v>
      </c>
      <c r="BJ43" s="29">
        <f t="shared" si="21"/>
        <v>0.10594227504244481</v>
      </c>
      <c r="BK43" s="29">
        <f t="shared" si="22"/>
        <v>7.9570103438929785E-2</v>
      </c>
      <c r="BL43" s="29">
        <f t="shared" si="23"/>
        <v>0.66659999999999997</v>
      </c>
      <c r="BM43" s="29">
        <f t="shared" si="24"/>
        <v>0.63327</v>
      </c>
      <c r="BN43" s="68">
        <f t="shared" si="25"/>
        <v>0.52240732581956717</v>
      </c>
      <c r="BO43" s="69">
        <v>0.5</v>
      </c>
      <c r="BP43" s="21">
        <v>1</v>
      </c>
      <c r="BQ43" s="21">
        <f t="shared" si="26"/>
        <v>-0.5</v>
      </c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DA43" s="25"/>
      <c r="DB43" s="25"/>
      <c r="DC43" s="25"/>
    </row>
    <row r="44" spans="1:107" s="6" customFormat="1" ht="15" customHeight="1" x14ac:dyDescent="0.25">
      <c r="A44" s="31" t="s">
        <v>102</v>
      </c>
      <c r="B44" s="35">
        <f>SUM(B3:B43)</f>
        <v>224.08600000000007</v>
      </c>
      <c r="C44" s="35">
        <f>SUM(C3:C43)</f>
        <v>217.76949999999988</v>
      </c>
      <c r="D44" s="35">
        <f>SUM(D3:D43)</f>
        <v>200.64919999999987</v>
      </c>
      <c r="E44" s="60">
        <f t="shared" ref="E44" si="34">AVERAGE(B44:D44)</f>
        <v>214.16823333333329</v>
      </c>
      <c r="F44" s="36">
        <f>SUM(F3:F43)</f>
        <v>1</v>
      </c>
      <c r="G44" s="37">
        <f>SUM(G3:G43)</f>
        <v>171.60000000000002</v>
      </c>
      <c r="H44" s="38">
        <f>SUM(H3:H43)</f>
        <v>-42.568233333333296</v>
      </c>
      <c r="I44" s="60"/>
      <c r="J44" s="31" t="s">
        <v>102</v>
      </c>
      <c r="K44" s="35">
        <v>1807.9943999999996</v>
      </c>
      <c r="L44" s="35">
        <v>3233.0257000000006</v>
      </c>
      <c r="M44" s="79">
        <f t="shared" ref="M44" si="35">K44/L44</f>
        <v>0.55922673302596981</v>
      </c>
      <c r="N44" s="80">
        <v>171.6</v>
      </c>
      <c r="O44" s="37">
        <f>SUM(O3:O43)</f>
        <v>171.6</v>
      </c>
      <c r="P44" s="60"/>
      <c r="Q44" s="31" t="s">
        <v>102</v>
      </c>
      <c r="R44" s="21">
        <f>SUM(R3:R43)</f>
        <v>3233.0257000000006</v>
      </c>
      <c r="S44" s="21">
        <f>SUM(S3:S43)</f>
        <v>217.91619999999995</v>
      </c>
      <c r="T44" s="21">
        <f t="shared" ref="T44" si="36">R44/S44</f>
        <v>14.836096169077845</v>
      </c>
      <c r="U44" s="21">
        <f>SUM(U3:U43)</f>
        <v>170.10646999999994</v>
      </c>
      <c r="V44" s="60"/>
      <c r="W44" s="31" t="s">
        <v>102</v>
      </c>
      <c r="X44" s="40">
        <f>SUM(X3:X43)</f>
        <v>12958</v>
      </c>
      <c r="Y44" s="43">
        <f t="shared" ref="Y44" si="37">X44/$X$44</f>
        <v>1</v>
      </c>
      <c r="Z44" s="35">
        <f>SUM(Z3:Z43)</f>
        <v>171.60000000000002</v>
      </c>
      <c r="AA44" s="87"/>
      <c r="AB44" s="20" t="s">
        <v>102</v>
      </c>
      <c r="AC44" s="41">
        <v>324</v>
      </c>
      <c r="AD44" s="41">
        <v>337</v>
      </c>
      <c r="AE44" s="41">
        <f>SUM(AE3:AE43)</f>
        <v>327</v>
      </c>
      <c r="AF44" s="42">
        <f>SUM(AF3:AF43)</f>
        <v>4296</v>
      </c>
      <c r="AG44" s="28">
        <f t="shared" ref="AG44" si="38">AF44/AF$44</f>
        <v>1</v>
      </c>
      <c r="AH44" s="42">
        <v>393</v>
      </c>
      <c r="AI44" s="24">
        <v>345.25</v>
      </c>
      <c r="AJ44" s="28"/>
      <c r="AK44" s="21">
        <f>SUM(AK3:AK43)</f>
        <v>171.6</v>
      </c>
      <c r="AL44" s="87"/>
      <c r="AM44" s="20" t="s">
        <v>102</v>
      </c>
      <c r="AN44" s="44">
        <v>0.73674418604651171</v>
      </c>
      <c r="AO44" s="44">
        <v>0.74209302325581405</v>
      </c>
      <c r="AP44" s="44">
        <v>0.7</v>
      </c>
      <c r="AQ44" s="45">
        <f t="shared" ref="AQ44" si="39">AVERAGE(AN44:AP44)</f>
        <v>0.72627906976744183</v>
      </c>
      <c r="AR44" s="71"/>
      <c r="AS44" s="35">
        <v>200.91919999999999</v>
      </c>
      <c r="AT44" s="72">
        <f>SUM(AT3:AT43)</f>
        <v>171.33990999999992</v>
      </c>
      <c r="AV44" s="20" t="s">
        <v>102</v>
      </c>
      <c r="AW44" s="44">
        <v>0.79604651162790707</v>
      </c>
      <c r="AX44" s="44">
        <v>0.79488372093023252</v>
      </c>
      <c r="AY44" s="44">
        <v>0.89</v>
      </c>
      <c r="AZ44" s="45">
        <f t="shared" ref="AZ44" si="40">AVERAGE(AW44:AY44)</f>
        <v>0.82697674418604661</v>
      </c>
      <c r="BA44" s="71"/>
      <c r="BB44" s="35">
        <v>200.91919999999999</v>
      </c>
      <c r="BC44" s="72">
        <f>SUM(BC3:BC43)</f>
        <v>170.64059500000002</v>
      </c>
      <c r="BD44" s="89"/>
      <c r="BE44" s="20" t="s">
        <v>102</v>
      </c>
      <c r="BF44" s="39">
        <f>SUM(BF3:BF43)</f>
        <v>49</v>
      </c>
      <c r="BG44" s="46">
        <f>SUM(BG3:BG43)</f>
        <v>171.60000000000002</v>
      </c>
      <c r="BH44" s="93">
        <f t="shared" si="19"/>
        <v>171.6</v>
      </c>
      <c r="BI44" s="46">
        <f>SUM(BI3:BI43)</f>
        <v>170.10646999999994</v>
      </c>
      <c r="BJ44" s="46">
        <f>SUM(BJ3:BJ43)</f>
        <v>171.60000000000002</v>
      </c>
      <c r="BK44" s="46">
        <f>SUM(BK3:BK43)</f>
        <v>171.6</v>
      </c>
      <c r="BL44" s="46">
        <f>SUM(BL3:BL43)</f>
        <v>171.33990999999992</v>
      </c>
      <c r="BM44" s="74">
        <f>SUM(BM3:BM43)</f>
        <v>170.64059500000002</v>
      </c>
      <c r="BN44" s="68">
        <f t="shared" ref="BN44" si="41">(BG44*BG$1)+(BH44*BH$1)+(BI44*BI$1)+(BJ44*BJ$1)+(BK44*BK$1)+(BM44*BL$1)+(BL44*BM$1)</f>
        <v>171.10466799999998</v>
      </c>
      <c r="BO44" s="68">
        <f>SUM(BO3:BO43)</f>
        <v>171.38024219208168</v>
      </c>
      <c r="BP44" s="35">
        <v>184.6521512033278</v>
      </c>
      <c r="BQ44" s="21">
        <f t="shared" si="26"/>
        <v>-13.271909011246123</v>
      </c>
    </row>
    <row r="45" spans="1:107" x14ac:dyDescent="0.3">
      <c r="AB45" s="51" t="s">
        <v>103</v>
      </c>
      <c r="AC45" s="52">
        <v>200</v>
      </c>
      <c r="AD45" s="52">
        <v>188</v>
      </c>
      <c r="AE45" s="52"/>
      <c r="AF45" s="52">
        <v>118</v>
      </c>
      <c r="AG45" s="52"/>
      <c r="AH45" s="52">
        <v>118</v>
      </c>
      <c r="AI45" s="3">
        <v>168.66666666666666</v>
      </c>
      <c r="AJ45" s="53">
        <f>AI45/AI$46</f>
        <v>0.23778195488721801</v>
      </c>
      <c r="AK45" s="3"/>
      <c r="AN45" s="2"/>
      <c r="AO45" s="2"/>
      <c r="AP45" s="2"/>
      <c r="AQ45" s="2"/>
      <c r="AW45" s="2"/>
      <c r="AX45" s="2"/>
      <c r="AY45" s="2"/>
      <c r="AZ45" s="2"/>
    </row>
    <row r="46" spans="1:107" x14ac:dyDescent="0.3">
      <c r="A46" s="2" t="s">
        <v>104</v>
      </c>
      <c r="AB46" s="56" t="s">
        <v>105</v>
      </c>
      <c r="AC46" s="47">
        <v>704</v>
      </c>
      <c r="AD46" s="47">
        <v>704</v>
      </c>
      <c r="AF46" s="47" t="e">
        <f>AD44+#REF!+#REF!+AF45</f>
        <v>#REF!</v>
      </c>
      <c r="AH46" s="47" t="e">
        <f>AE44+#REF!+#REF!+AH45</f>
        <v>#REF!</v>
      </c>
      <c r="AI46" s="49">
        <v>709.33333333333337</v>
      </c>
      <c r="AJ46" s="57">
        <f>AI46/AI$46</f>
        <v>1</v>
      </c>
      <c r="AK46" s="49"/>
      <c r="AM46" s="58"/>
      <c r="AQ46" s="49"/>
      <c r="AV46" s="58"/>
      <c r="AZ46" s="49"/>
      <c r="BE46" s="58"/>
    </row>
    <row r="47" spans="1:107" x14ac:dyDescent="0.3">
      <c r="A47" s="2" t="s">
        <v>106</v>
      </c>
    </row>
  </sheetData>
  <sortState xmlns:xlrd2="http://schemas.microsoft.com/office/spreadsheetml/2017/richdata2" ref="A3:DC43">
    <sortCondition ref="A3:A43"/>
  </sortState>
  <conditionalFormatting sqref="BA28:BA33 AR28:AR33 AT25:AT33 AT35:AT1048576 AR35:AR1048576 BA35:BA1048576 BC35:BC1048576">
    <cfRule type="cellIs" dxfId="10" priority="40" operator="lessThan">
      <formula>0</formula>
    </cfRule>
  </conditionalFormatting>
  <conditionalFormatting sqref="AR25:AR27 AR2:AR4 AR8:AR23">
    <cfRule type="cellIs" dxfId="9" priority="36" operator="lessThan">
      <formula>0</formula>
    </cfRule>
  </conditionalFormatting>
  <conditionalFormatting sqref="BA2:BA4 BA25:BA27 BA8:BA23">
    <cfRule type="cellIs" dxfId="8" priority="35" operator="lessThan">
      <formula>0</formula>
    </cfRule>
  </conditionalFormatting>
  <conditionalFormatting sqref="BA24">
    <cfRule type="cellIs" dxfId="7" priority="31" operator="lessThan">
      <formula>0</formula>
    </cfRule>
  </conditionalFormatting>
  <conditionalFormatting sqref="AR24">
    <cfRule type="cellIs" dxfId="6" priority="32" operator="lessThan">
      <formula>0</formula>
    </cfRule>
  </conditionalFormatting>
  <conditionalFormatting sqref="I2">
    <cfRule type="cellIs" dxfId="5" priority="6" operator="lessThan">
      <formula>17.4</formula>
    </cfRule>
  </conditionalFormatting>
  <conditionalFormatting sqref="AR5:AR7">
    <cfRule type="cellIs" dxfId="4" priority="5" operator="lessThan">
      <formula>0</formula>
    </cfRule>
  </conditionalFormatting>
  <conditionalFormatting sqref="BA5:BA7">
    <cfRule type="cellIs" dxfId="3" priority="4" operator="lessThan">
      <formula>0</formula>
    </cfRule>
  </conditionalFormatting>
  <conditionalFormatting sqref="BA34 AR34 AT34">
    <cfRule type="cellIs" dxfId="2" priority="3" operator="lessThan">
      <formula>0</formula>
    </cfRule>
  </conditionalFormatting>
  <conditionalFormatting sqref="P2">
    <cfRule type="cellIs" dxfId="1" priority="2" operator="lessThan">
      <formula>17.4</formula>
    </cfRule>
  </conditionalFormatting>
  <conditionalFormatting sqref="V2">
    <cfRule type="cellIs" dxfId="0" priority="1" operator="lessThan">
      <formula>17.4</formula>
    </cfRule>
  </conditionalFormatting>
  <pageMargins left="0.75" right="0.5" top="0.75" bottom="0.75" header="0.3" footer="0.3"/>
  <pageSetup scale="49" fitToWidth="6" fitToHeight="0" orientation="portrait" r:id="rId1"/>
  <colBreaks count="6" manualBreakCount="6">
    <brk id="16" max="51" man="1"/>
    <brk id="22" max="51" man="1"/>
    <brk id="27" max="51" man="1"/>
    <brk id="38" max="51" man="1"/>
    <brk id="47" max="51" man="1"/>
    <brk id="56" max="5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89DC0198D2646B84349375A8667BC" ma:contentTypeVersion="10" ma:contentTypeDescription="Create a new document." ma:contentTypeScope="" ma:versionID="671818d0c85738a150f6885d3dcf1805">
  <xsd:schema xmlns:xsd="http://www.w3.org/2001/XMLSchema" xmlns:xs="http://www.w3.org/2001/XMLSchema" xmlns:p="http://schemas.microsoft.com/office/2006/metadata/properties" xmlns:ns2="fc8f3051-5f59-45da-a2d2-a7208c6406a3" targetNamespace="http://schemas.microsoft.com/office/2006/metadata/properties" ma:root="true" ma:fieldsID="2e597b265914b4a833b8e5296cb5dc6b" ns2:_="">
    <xsd:import namespace="fc8f3051-5f59-45da-a2d2-a7208c6406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f3051-5f59-45da-a2d2-a7208c6406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163FE1-4926-43E1-B618-35AF7D59B1E4}"/>
</file>

<file path=customXml/itemProps2.xml><?xml version="1.0" encoding="utf-8"?>
<ds:datastoreItem xmlns:ds="http://schemas.openxmlformats.org/officeDocument/2006/customXml" ds:itemID="{767BE1A7-A99A-44B4-B231-91422131DCC1}"/>
</file>

<file path=customXml/itemProps3.xml><?xml version="1.0" encoding="utf-8"?>
<ds:datastoreItem xmlns:ds="http://schemas.openxmlformats.org/officeDocument/2006/customXml" ds:itemID="{CB020C54-B460-49FF-9817-3F8B266C28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matrix</vt:lpstr>
      <vt:lpstr>matrix!Print_Area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Dominique Benavides</dc:creator>
  <cp:keywords/>
  <dc:description/>
  <cp:lastModifiedBy>Janet Fulks</cp:lastModifiedBy>
  <cp:revision/>
  <dcterms:created xsi:type="dcterms:W3CDTF">2020-01-06T22:46:36Z</dcterms:created>
  <dcterms:modified xsi:type="dcterms:W3CDTF">2021-08-26T18:40:03Z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0x01010054A89DC0198D2646B84349375A8667BC</vt:lpwstr>
  </property>
</Properties>
</file>